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N:\MTS\Working\ContractServices\Route Analyses and Profiles\2015 Route Analysis\"/>
    </mc:Choice>
  </mc:AlternateContent>
  <xr:revisionPtr revIDLastSave="0" documentId="13_ncr:1_{E1EBE90D-ECEE-4FD9-8B6E-1334FC42C8AB}" xr6:coauthVersionLast="34" xr6:coauthVersionMax="34" xr10:uidLastSave="{00000000-0000-0000-0000-000000000000}"/>
  <bookViews>
    <workbookView xWindow="0" yWindow="0" windowWidth="22965" windowHeight="7635" xr2:uid="{F976866E-0546-4F52-B187-F618A4D1E70A}"/>
  </bookViews>
  <sheets>
    <sheet name="Table 1 Commuter &amp; Express" sheetId="4" r:id="rId1"/>
    <sheet name="Table 2 Core Local" sheetId="5" r:id="rId2"/>
    <sheet name="Table 3 Supporting Local" sheetId="6" r:id="rId3"/>
    <sheet name="Table 4 Suburban Local" sheetId="7" r:id="rId4"/>
    <sheet name="Table 5 Highway BRT" sheetId="13" r:id="rId5"/>
    <sheet name="Table 6 Light Rail Transit" sheetId="14" r:id="rId6"/>
    <sheet name="Table 7 Commuter Rail" sheetId="15" r:id="rId7"/>
    <sheet name="Table 8 Gen Pub Dial-a-Ride" sheetId="16" r:id="rId8"/>
    <sheet name="Summary of all routes" sheetId="1" r:id="rId9"/>
  </sheets>
  <definedNames>
    <definedName name="_xlnm._FilterDatabase" localSheetId="8" hidden="1">'Summary of all routes'!$A$1:$M$332</definedName>
    <definedName name="_xlnm._FilterDatabase" localSheetId="0" hidden="1">'Table 1 Commuter &amp; Express'!$A$1:$N$136</definedName>
    <definedName name="_xlnm._FilterDatabase" localSheetId="2" hidden="1">'Table 3 Supporting Local'!$A$1:$N$41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 r="I4" i="1"/>
  <c r="I6" i="1"/>
  <c r="I7" i="1"/>
  <c r="I8" i="1"/>
  <c r="I10" i="1"/>
  <c r="I13" i="1"/>
  <c r="I14" i="1"/>
  <c r="I15" i="1"/>
  <c r="I17" i="1"/>
  <c r="I18"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2" i="1"/>
  <c r="L5" i="16" l="1"/>
  <c r="L6" i="16"/>
  <c r="L7" i="16"/>
  <c r="L4" i="16"/>
  <c r="G5" i="16"/>
  <c r="J5" i="16" s="1"/>
  <c r="G6" i="16"/>
  <c r="J6" i="16" s="1"/>
  <c r="G7" i="16"/>
  <c r="J7" i="16" s="1"/>
  <c r="G4" i="16"/>
  <c r="J4" i="16" s="1"/>
  <c r="J11" i="16" l="1"/>
  <c r="K7" i="16" s="1"/>
  <c r="L6" i="15"/>
  <c r="L5" i="15"/>
  <c r="L4" i="15"/>
  <c r="L36" i="4"/>
  <c r="L38" i="4"/>
  <c r="L39" i="4"/>
  <c r="L40" i="4"/>
  <c r="L42" i="4"/>
  <c r="L43" i="4"/>
  <c r="L44" i="4"/>
  <c r="L45" i="4"/>
  <c r="L46" i="4"/>
  <c r="L47" i="4"/>
  <c r="L48" i="4"/>
  <c r="L49" i="4"/>
  <c r="L50" i="4"/>
  <c r="L51" i="4"/>
  <c r="L52" i="4"/>
  <c r="L53" i="4"/>
  <c r="L54" i="4"/>
  <c r="L55" i="4"/>
  <c r="L95" i="4"/>
  <c r="L96" i="4"/>
  <c r="L97" i="4"/>
  <c r="L98" i="4"/>
  <c r="L99" i="4"/>
  <c r="L112" i="4"/>
  <c r="L113" i="4"/>
  <c r="L114" i="4"/>
  <c r="L115" i="4"/>
  <c r="L116" i="4"/>
  <c r="L117" i="4"/>
  <c r="L118" i="4"/>
  <c r="L119" i="4"/>
  <c r="L120" i="4"/>
  <c r="L121" i="4"/>
  <c r="L122" i="4"/>
  <c r="L123" i="4"/>
  <c r="L124" i="4"/>
  <c r="L125" i="4"/>
  <c r="L126" i="4"/>
  <c r="L127" i="4"/>
  <c r="L128"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7" i="4"/>
  <c r="L41"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100" i="4"/>
  <c r="L101" i="4"/>
  <c r="L102" i="4"/>
  <c r="L103" i="4"/>
  <c r="L104" i="4"/>
  <c r="L105" i="4"/>
  <c r="L106" i="4"/>
  <c r="L107" i="4"/>
  <c r="L108" i="4"/>
  <c r="L109" i="4"/>
  <c r="L110" i="4"/>
  <c r="L111" i="4"/>
  <c r="L129" i="4"/>
  <c r="L130" i="4"/>
  <c r="L131" i="4"/>
  <c r="L132" i="4"/>
  <c r="L133" i="4"/>
  <c r="L134" i="4"/>
  <c r="L135" i="4"/>
  <c r="L136" i="4"/>
  <c r="L35" i="4"/>
  <c r="L5" i="14"/>
  <c r="L6" i="14"/>
  <c r="L4" i="14"/>
  <c r="L5" i="13"/>
  <c r="L6" i="13"/>
  <c r="L4" i="13"/>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4" i="6"/>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4" i="7"/>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K4" i="16" l="1"/>
  <c r="G11" i="16"/>
  <c r="H11" i="16"/>
  <c r="I11" i="16"/>
  <c r="K5" i="16"/>
  <c r="K6" i="16"/>
  <c r="G5" i="15"/>
  <c r="J5" i="15" s="1"/>
  <c r="J11" i="15" s="1"/>
  <c r="G6" i="15"/>
  <c r="J6" i="15" s="1"/>
  <c r="J12" i="15" s="1"/>
  <c r="G4" i="15"/>
  <c r="J4" i="15" s="1"/>
  <c r="J10" i="15" s="1"/>
  <c r="J5" i="14"/>
  <c r="J11" i="14" s="1"/>
  <c r="G11" i="14" s="1"/>
  <c r="G6" i="13"/>
  <c r="J6" i="13" s="1"/>
  <c r="J12" i="13" s="1"/>
  <c r="I12" i="13" s="1"/>
  <c r="G5" i="13"/>
  <c r="J5" i="13" s="1"/>
  <c r="J11" i="13" s="1"/>
  <c r="I11" i="13" s="1"/>
  <c r="G4" i="13"/>
  <c r="J4" i="13" s="1"/>
  <c r="J10" i="13" s="1"/>
  <c r="I10" i="13" s="1"/>
  <c r="G6" i="14"/>
  <c r="J6" i="14" s="1"/>
  <c r="J12" i="14" s="1"/>
  <c r="G5" i="14"/>
  <c r="G4" i="14"/>
  <c r="J4" i="14" s="1"/>
  <c r="J10" i="14" s="1"/>
  <c r="I10" i="14" l="1"/>
  <c r="G10" i="14"/>
  <c r="H10" i="14"/>
  <c r="I10" i="15"/>
  <c r="G10" i="15"/>
  <c r="H10" i="15"/>
  <c r="I12" i="15"/>
  <c r="G12" i="15"/>
  <c r="H12" i="15"/>
  <c r="I11" i="15"/>
  <c r="G11" i="15"/>
  <c r="H11" i="15"/>
  <c r="I12" i="14"/>
  <c r="H12" i="14"/>
  <c r="G12" i="14"/>
  <c r="G10" i="13"/>
  <c r="H11" i="14"/>
  <c r="H11" i="13"/>
  <c r="H10" i="13"/>
  <c r="I11" i="14"/>
  <c r="H12" i="13"/>
  <c r="G12" i="13"/>
  <c r="G11" i="13"/>
  <c r="G8" i="6" l="1"/>
  <c r="J8" i="6" s="1"/>
  <c r="G9" i="6"/>
  <c r="J9" i="6" s="1"/>
  <c r="G10" i="6"/>
  <c r="J10" i="6" s="1"/>
  <c r="G11" i="6"/>
  <c r="J11" i="6" s="1"/>
  <c r="G12" i="6"/>
  <c r="J12" i="6" s="1"/>
  <c r="G13" i="6"/>
  <c r="J13" i="6" s="1"/>
  <c r="G14" i="6"/>
  <c r="J14" i="6" s="1"/>
  <c r="G15" i="6"/>
  <c r="J15" i="6" s="1"/>
  <c r="G16" i="6"/>
  <c r="J16" i="6" s="1"/>
  <c r="G17" i="6"/>
  <c r="J17" i="6" s="1"/>
  <c r="G18" i="6"/>
  <c r="J18" i="6" s="1"/>
  <c r="G19" i="6"/>
  <c r="J19" i="6" s="1"/>
  <c r="G20" i="6"/>
  <c r="J20" i="6" s="1"/>
  <c r="G21" i="6"/>
  <c r="J21" i="6" s="1"/>
  <c r="G22" i="6"/>
  <c r="J22" i="6" s="1"/>
  <c r="G23" i="6"/>
  <c r="J23" i="6" s="1"/>
  <c r="G24" i="6"/>
  <c r="J24" i="6" s="1"/>
  <c r="G25" i="6"/>
  <c r="J25" i="6" s="1"/>
  <c r="G26" i="6"/>
  <c r="J26" i="6" s="1"/>
  <c r="G27" i="6"/>
  <c r="J27" i="6" s="1"/>
  <c r="G28" i="6"/>
  <c r="J28" i="6" s="1"/>
  <c r="G29" i="6"/>
  <c r="J29" i="6" s="1"/>
  <c r="G30" i="6"/>
  <c r="J30" i="6" s="1"/>
  <c r="G31" i="6"/>
  <c r="J31" i="6" s="1"/>
  <c r="G32" i="6"/>
  <c r="J32" i="6" s="1"/>
  <c r="G33" i="6"/>
  <c r="J33" i="6" s="1"/>
  <c r="G34" i="6"/>
  <c r="J34" i="6" s="1"/>
  <c r="G35" i="6"/>
  <c r="J35" i="6" s="1"/>
  <c r="G36" i="6"/>
  <c r="J36" i="6" s="1"/>
  <c r="G4" i="6"/>
  <c r="J4" i="6" s="1"/>
  <c r="G5" i="6"/>
  <c r="J5" i="6" s="1"/>
  <c r="G6" i="6"/>
  <c r="J6" i="6" s="1"/>
  <c r="G11" i="7"/>
  <c r="J11" i="7" s="1"/>
  <c r="G12" i="7"/>
  <c r="G13" i="7"/>
  <c r="J13" i="7" s="1"/>
  <c r="G14" i="7"/>
  <c r="J14" i="7" s="1"/>
  <c r="G39" i="7"/>
  <c r="J39" i="7" s="1"/>
  <c r="G15" i="7"/>
  <c r="J15" i="7" s="1"/>
  <c r="G16" i="7"/>
  <c r="J16" i="7" s="1"/>
  <c r="G43" i="7"/>
  <c r="J43" i="7" s="1"/>
  <c r="G44" i="7"/>
  <c r="J44" i="7" s="1"/>
  <c r="G45" i="7"/>
  <c r="J45" i="7" s="1"/>
  <c r="G58" i="7"/>
  <c r="J58" i="7" s="1"/>
  <c r="G59" i="7"/>
  <c r="J59" i="7" s="1"/>
  <c r="G60" i="7"/>
  <c r="J60" i="7" s="1"/>
  <c r="G8" i="7"/>
  <c r="J8" i="7" s="1"/>
  <c r="G17" i="7"/>
  <c r="J17" i="7" s="1"/>
  <c r="G32" i="7"/>
  <c r="J32" i="7" s="1"/>
  <c r="G33" i="7"/>
  <c r="J33" i="7" s="1"/>
  <c r="G34" i="7"/>
  <c r="G35" i="7"/>
  <c r="J35" i="7" s="1"/>
  <c r="G46" i="7"/>
  <c r="J46" i="7" s="1"/>
  <c r="G53" i="7"/>
  <c r="J53" i="7" s="1"/>
  <c r="G54" i="7"/>
  <c r="J54" i="7" s="1"/>
  <c r="G55" i="7"/>
  <c r="J55" i="7" s="1"/>
  <c r="G56" i="7"/>
  <c r="J56" i="7" s="1"/>
  <c r="G61" i="7"/>
  <c r="J61" i="7" s="1"/>
  <c r="G65" i="7"/>
  <c r="J65" i="7" s="1"/>
  <c r="G66" i="7"/>
  <c r="J66" i="7" s="1"/>
  <c r="G67" i="7"/>
  <c r="J67" i="7" s="1"/>
  <c r="G68" i="7"/>
  <c r="J68" i="7" s="1"/>
  <c r="G27" i="7"/>
  <c r="J27" i="7" s="1"/>
  <c r="G28" i="7"/>
  <c r="J28" i="7" s="1"/>
  <c r="G26" i="7"/>
  <c r="J26" i="7" s="1"/>
  <c r="G10" i="7"/>
  <c r="J10" i="7" s="1"/>
  <c r="J12" i="7"/>
  <c r="J34" i="7"/>
  <c r="G4" i="7"/>
  <c r="G5" i="7"/>
  <c r="J5" i="7" s="1"/>
  <c r="G6" i="7"/>
  <c r="J6" i="7" s="1"/>
  <c r="G7" i="7"/>
  <c r="J7" i="7" s="1"/>
  <c r="G9" i="7"/>
  <c r="J9" i="7" s="1"/>
  <c r="G18" i="7"/>
  <c r="J18" i="7" s="1"/>
  <c r="G19" i="7"/>
  <c r="J19" i="7" s="1"/>
  <c r="G20" i="7"/>
  <c r="J20" i="7" s="1"/>
  <c r="G21" i="7"/>
  <c r="J21" i="7" s="1"/>
  <c r="G22" i="7"/>
  <c r="J22" i="7" s="1"/>
  <c r="G23" i="7"/>
  <c r="J23" i="7" s="1"/>
  <c r="G24" i="7"/>
  <c r="J24" i="7" s="1"/>
  <c r="G25" i="7"/>
  <c r="J25" i="7" s="1"/>
  <c r="G29" i="7"/>
  <c r="J29" i="7" s="1"/>
  <c r="G30" i="7"/>
  <c r="J30" i="7" s="1"/>
  <c r="G31" i="7"/>
  <c r="J31" i="7" s="1"/>
  <c r="G36" i="7"/>
  <c r="J36" i="7" s="1"/>
  <c r="G37" i="7"/>
  <c r="J37" i="7" s="1"/>
  <c r="G38" i="7"/>
  <c r="J38" i="7" s="1"/>
  <c r="G40" i="7"/>
  <c r="J40" i="7" s="1"/>
  <c r="J73" i="7" s="1"/>
  <c r="G41" i="7"/>
  <c r="J41" i="7" s="1"/>
  <c r="G42" i="7"/>
  <c r="J42" i="7" s="1"/>
  <c r="G47" i="7"/>
  <c r="J47" i="7" s="1"/>
  <c r="G48" i="7"/>
  <c r="J48" i="7" s="1"/>
  <c r="G49" i="7"/>
  <c r="J49" i="7" s="1"/>
  <c r="G50" i="7"/>
  <c r="J50" i="7" s="1"/>
  <c r="G51" i="7"/>
  <c r="J51" i="7" s="1"/>
  <c r="G52" i="7"/>
  <c r="J52" i="7" s="1"/>
  <c r="G57" i="7"/>
  <c r="J57" i="7" s="1"/>
  <c r="G62" i="7"/>
  <c r="J62" i="7" s="1"/>
  <c r="G63" i="7"/>
  <c r="J63" i="7" s="1"/>
  <c r="G64" i="7"/>
  <c r="J64" i="7" s="1"/>
  <c r="G7" i="6"/>
  <c r="G27" i="4"/>
  <c r="J27" i="4" s="1"/>
  <c r="G5" i="4"/>
  <c r="J5" i="4" s="1"/>
  <c r="G6" i="4"/>
  <c r="J6" i="4" s="1"/>
  <c r="G7" i="4"/>
  <c r="J7" i="4" s="1"/>
  <c r="G8" i="4"/>
  <c r="J8" i="4" s="1"/>
  <c r="G9" i="4"/>
  <c r="J9" i="4" s="1"/>
  <c r="G10" i="4"/>
  <c r="J10" i="4" s="1"/>
  <c r="G11" i="4"/>
  <c r="J11" i="4" s="1"/>
  <c r="G12" i="4"/>
  <c r="J12" i="4" s="1"/>
  <c r="G13" i="4"/>
  <c r="J13" i="4" s="1"/>
  <c r="G14" i="4"/>
  <c r="J14" i="4" s="1"/>
  <c r="G15" i="4"/>
  <c r="J15" i="4" s="1"/>
  <c r="G16" i="4"/>
  <c r="J16" i="4" s="1"/>
  <c r="G17" i="4"/>
  <c r="J17" i="4" s="1"/>
  <c r="G18" i="4"/>
  <c r="J18" i="4" s="1"/>
  <c r="G19" i="4"/>
  <c r="J19" i="4" s="1"/>
  <c r="G20" i="4"/>
  <c r="J20" i="4" s="1"/>
  <c r="G21" i="4"/>
  <c r="J21" i="4" s="1"/>
  <c r="G22" i="4"/>
  <c r="J22" i="4" s="1"/>
  <c r="G23" i="4"/>
  <c r="J23" i="4" s="1"/>
  <c r="G24" i="4"/>
  <c r="J24" i="4" s="1"/>
  <c r="G25" i="4"/>
  <c r="J25" i="4" s="1"/>
  <c r="G26" i="4"/>
  <c r="J26" i="4" s="1"/>
  <c r="G28" i="4"/>
  <c r="J28" i="4" s="1"/>
  <c r="G29" i="4"/>
  <c r="J29" i="4" s="1"/>
  <c r="G30" i="4"/>
  <c r="J30" i="4" s="1"/>
  <c r="G31" i="4"/>
  <c r="J31" i="4" s="1"/>
  <c r="G32" i="4"/>
  <c r="J32" i="4" s="1"/>
  <c r="G33" i="4"/>
  <c r="J33" i="4" s="1"/>
  <c r="G34" i="4"/>
  <c r="J34" i="4" s="1"/>
  <c r="G35" i="4"/>
  <c r="J35" i="4" s="1"/>
  <c r="G36" i="4"/>
  <c r="J36" i="4" s="1"/>
  <c r="G37" i="4"/>
  <c r="J37" i="4" s="1"/>
  <c r="G38" i="4"/>
  <c r="J38" i="4" s="1"/>
  <c r="G39" i="4"/>
  <c r="J39" i="4" s="1"/>
  <c r="G40" i="4"/>
  <c r="J40" i="4" s="1"/>
  <c r="G41" i="4"/>
  <c r="J41" i="4" s="1"/>
  <c r="G42" i="4"/>
  <c r="J42" i="4" s="1"/>
  <c r="G43" i="4"/>
  <c r="J43" i="4" s="1"/>
  <c r="G44" i="4"/>
  <c r="J44" i="4" s="1"/>
  <c r="G45" i="4"/>
  <c r="J45" i="4" s="1"/>
  <c r="G46" i="4"/>
  <c r="J46" i="4" s="1"/>
  <c r="G47" i="4"/>
  <c r="J47" i="4" s="1"/>
  <c r="G48" i="4"/>
  <c r="J48" i="4" s="1"/>
  <c r="G49" i="4"/>
  <c r="J49" i="4" s="1"/>
  <c r="G50" i="4"/>
  <c r="J50" i="4" s="1"/>
  <c r="G51" i="4"/>
  <c r="J51" i="4" s="1"/>
  <c r="G52" i="4"/>
  <c r="J52" i="4" s="1"/>
  <c r="G53" i="4"/>
  <c r="J53" i="4" s="1"/>
  <c r="G54" i="4"/>
  <c r="J54" i="4" s="1"/>
  <c r="G55" i="4"/>
  <c r="J55" i="4" s="1"/>
  <c r="G56" i="4"/>
  <c r="J56" i="4" s="1"/>
  <c r="J74" i="7" l="1"/>
  <c r="J41" i="6"/>
  <c r="G41" i="6" s="1"/>
  <c r="J40" i="6"/>
  <c r="G40" i="6" s="1"/>
  <c r="J39" i="6"/>
  <c r="K9" i="6" s="1"/>
  <c r="J7" i="6"/>
  <c r="J4" i="7"/>
  <c r="J72" i="7" s="1"/>
  <c r="J8" i="5"/>
  <c r="J11" i="5"/>
  <c r="J16" i="5"/>
  <c r="J19" i="5"/>
  <c r="J24" i="5"/>
  <c r="J27" i="5"/>
  <c r="J32" i="5"/>
  <c r="J35" i="5"/>
  <c r="J40" i="5"/>
  <c r="J43" i="5"/>
  <c r="J48" i="5"/>
  <c r="J51" i="5"/>
  <c r="J56" i="5"/>
  <c r="J59" i="5"/>
  <c r="J64" i="5"/>
  <c r="J67" i="5"/>
  <c r="J72" i="5"/>
  <c r="J75" i="5"/>
  <c r="J80" i="5"/>
  <c r="J83" i="5"/>
  <c r="J88" i="5"/>
  <c r="G5" i="5"/>
  <c r="J5" i="5" s="1"/>
  <c r="G6" i="5"/>
  <c r="J6" i="5" s="1"/>
  <c r="G7" i="5"/>
  <c r="J7" i="5" s="1"/>
  <c r="G8" i="5"/>
  <c r="G9" i="5"/>
  <c r="J9" i="5" s="1"/>
  <c r="G10" i="5"/>
  <c r="J10" i="5" s="1"/>
  <c r="G11" i="5"/>
  <c r="G12" i="5"/>
  <c r="J12" i="5" s="1"/>
  <c r="G13" i="5"/>
  <c r="J13" i="5" s="1"/>
  <c r="G14" i="5"/>
  <c r="J14" i="5" s="1"/>
  <c r="G15" i="5"/>
  <c r="J15" i="5" s="1"/>
  <c r="G16" i="5"/>
  <c r="G17" i="5"/>
  <c r="J17" i="5" s="1"/>
  <c r="G18" i="5"/>
  <c r="J18" i="5" s="1"/>
  <c r="G19" i="5"/>
  <c r="G20" i="5"/>
  <c r="J20" i="5" s="1"/>
  <c r="G21" i="5"/>
  <c r="J21" i="5" s="1"/>
  <c r="G22" i="5"/>
  <c r="J22" i="5" s="1"/>
  <c r="G23" i="5"/>
  <c r="J23" i="5" s="1"/>
  <c r="G24" i="5"/>
  <c r="G25" i="5"/>
  <c r="J25" i="5" s="1"/>
  <c r="G26" i="5"/>
  <c r="J26" i="5" s="1"/>
  <c r="G27" i="5"/>
  <c r="G28" i="5"/>
  <c r="J28" i="5" s="1"/>
  <c r="G29" i="5"/>
  <c r="J29" i="5" s="1"/>
  <c r="G30" i="5"/>
  <c r="J30" i="5" s="1"/>
  <c r="G31" i="5"/>
  <c r="J31" i="5" s="1"/>
  <c r="G32" i="5"/>
  <c r="G33" i="5"/>
  <c r="J33" i="5" s="1"/>
  <c r="G34" i="5"/>
  <c r="J34" i="5" s="1"/>
  <c r="G35" i="5"/>
  <c r="G36" i="5"/>
  <c r="J36" i="5" s="1"/>
  <c r="G37" i="5"/>
  <c r="J37" i="5" s="1"/>
  <c r="G38" i="5"/>
  <c r="J38" i="5" s="1"/>
  <c r="G39" i="5"/>
  <c r="J39" i="5" s="1"/>
  <c r="G40" i="5"/>
  <c r="G41" i="5"/>
  <c r="J41" i="5" s="1"/>
  <c r="G42" i="5"/>
  <c r="J42" i="5" s="1"/>
  <c r="G43" i="5"/>
  <c r="G44" i="5"/>
  <c r="J44" i="5" s="1"/>
  <c r="G45" i="5"/>
  <c r="J45" i="5" s="1"/>
  <c r="G46" i="5"/>
  <c r="J46" i="5" s="1"/>
  <c r="G47" i="5"/>
  <c r="J47" i="5" s="1"/>
  <c r="G48" i="5"/>
  <c r="G49" i="5"/>
  <c r="J49" i="5" s="1"/>
  <c r="G50" i="5"/>
  <c r="J50" i="5" s="1"/>
  <c r="G51" i="5"/>
  <c r="G52" i="5"/>
  <c r="J52" i="5" s="1"/>
  <c r="G53" i="5"/>
  <c r="J53" i="5" s="1"/>
  <c r="G54" i="5"/>
  <c r="J54" i="5" s="1"/>
  <c r="G55" i="5"/>
  <c r="J55" i="5" s="1"/>
  <c r="G56" i="5"/>
  <c r="G57" i="5"/>
  <c r="J57" i="5" s="1"/>
  <c r="G58" i="5"/>
  <c r="J58" i="5" s="1"/>
  <c r="G59" i="5"/>
  <c r="G60" i="5"/>
  <c r="J60" i="5" s="1"/>
  <c r="G61" i="5"/>
  <c r="J61" i="5" s="1"/>
  <c r="G62" i="5"/>
  <c r="J62" i="5" s="1"/>
  <c r="G63" i="5"/>
  <c r="J63" i="5" s="1"/>
  <c r="G64" i="5"/>
  <c r="G65" i="5"/>
  <c r="J65" i="5" s="1"/>
  <c r="G66" i="5"/>
  <c r="J66" i="5" s="1"/>
  <c r="G67" i="5"/>
  <c r="G68" i="5"/>
  <c r="J68" i="5" s="1"/>
  <c r="G69" i="5"/>
  <c r="J69" i="5" s="1"/>
  <c r="G70" i="5"/>
  <c r="J70" i="5" s="1"/>
  <c r="G71" i="5"/>
  <c r="J71" i="5" s="1"/>
  <c r="G72" i="5"/>
  <c r="G73" i="5"/>
  <c r="J73" i="5" s="1"/>
  <c r="G74" i="5"/>
  <c r="J74" i="5" s="1"/>
  <c r="G75" i="5"/>
  <c r="G76" i="5"/>
  <c r="J76" i="5" s="1"/>
  <c r="G77" i="5"/>
  <c r="J77" i="5" s="1"/>
  <c r="G78" i="5"/>
  <c r="J78" i="5" s="1"/>
  <c r="G79" i="5"/>
  <c r="J79" i="5" s="1"/>
  <c r="G80" i="5"/>
  <c r="G81" i="5"/>
  <c r="J81" i="5" s="1"/>
  <c r="G82" i="5"/>
  <c r="J82" i="5" s="1"/>
  <c r="G83" i="5"/>
  <c r="G84" i="5"/>
  <c r="J84" i="5" s="1"/>
  <c r="G85" i="5"/>
  <c r="J85" i="5" s="1"/>
  <c r="G86" i="5"/>
  <c r="J86" i="5" s="1"/>
  <c r="G87" i="5"/>
  <c r="J87" i="5" s="1"/>
  <c r="G88" i="5"/>
  <c r="G4" i="5"/>
  <c r="J4" i="5" s="1"/>
  <c r="G118" i="4"/>
  <c r="J118" i="4" s="1"/>
  <c r="G119" i="4"/>
  <c r="J119" i="4" s="1"/>
  <c r="G121" i="4"/>
  <c r="J121" i="4" s="1"/>
  <c r="G124" i="4"/>
  <c r="J124" i="4" s="1"/>
  <c r="G122" i="4"/>
  <c r="J122" i="4" s="1"/>
  <c r="G97" i="4"/>
  <c r="J97" i="4" s="1"/>
  <c r="G114" i="4"/>
  <c r="J114" i="4" s="1"/>
  <c r="G115" i="4"/>
  <c r="J115" i="4" s="1"/>
  <c r="G116" i="4"/>
  <c r="J116" i="4" s="1"/>
  <c r="G127" i="4"/>
  <c r="J127" i="4" s="1"/>
  <c r="G128" i="4"/>
  <c r="J128" i="4" s="1"/>
  <c r="G4" i="4"/>
  <c r="J4" i="4" s="1"/>
  <c r="G57" i="4"/>
  <c r="J57" i="4" s="1"/>
  <c r="G58" i="4"/>
  <c r="J58" i="4" s="1"/>
  <c r="G59" i="4"/>
  <c r="J59" i="4" s="1"/>
  <c r="G60" i="4"/>
  <c r="J60" i="4" s="1"/>
  <c r="G61" i="4"/>
  <c r="J61" i="4" s="1"/>
  <c r="G62" i="4"/>
  <c r="J62" i="4" s="1"/>
  <c r="G63" i="4"/>
  <c r="J63" i="4" s="1"/>
  <c r="G64" i="4"/>
  <c r="J64" i="4" s="1"/>
  <c r="G65" i="4"/>
  <c r="J65" i="4" s="1"/>
  <c r="G66" i="4"/>
  <c r="J66" i="4" s="1"/>
  <c r="G67" i="4"/>
  <c r="J67" i="4" s="1"/>
  <c r="G68" i="4"/>
  <c r="J68" i="4" s="1"/>
  <c r="G69" i="4"/>
  <c r="J69" i="4" s="1"/>
  <c r="G70" i="4"/>
  <c r="J70" i="4" s="1"/>
  <c r="G71" i="4"/>
  <c r="J71" i="4" s="1"/>
  <c r="G72" i="4"/>
  <c r="J72" i="4" s="1"/>
  <c r="G73" i="4"/>
  <c r="J73" i="4" s="1"/>
  <c r="G74" i="4"/>
  <c r="J74" i="4" s="1"/>
  <c r="G75" i="4"/>
  <c r="J75" i="4" s="1"/>
  <c r="G78" i="4"/>
  <c r="J78" i="4" s="1"/>
  <c r="G79" i="4"/>
  <c r="J79" i="4" s="1"/>
  <c r="G80" i="4"/>
  <c r="J80" i="4" s="1"/>
  <c r="G81" i="4"/>
  <c r="J81" i="4" s="1"/>
  <c r="G82" i="4"/>
  <c r="J82" i="4" s="1"/>
  <c r="G83" i="4"/>
  <c r="J83" i="4" s="1"/>
  <c r="G100" i="4"/>
  <c r="J100" i="4" s="1"/>
  <c r="G101" i="4"/>
  <c r="J101" i="4" s="1"/>
  <c r="G102" i="4"/>
  <c r="J102" i="4" s="1"/>
  <c r="G103" i="4"/>
  <c r="J103" i="4" s="1"/>
  <c r="G104" i="4"/>
  <c r="J104" i="4" s="1"/>
  <c r="G105" i="4"/>
  <c r="J105" i="4" s="1"/>
  <c r="G106" i="4"/>
  <c r="J106" i="4" s="1"/>
  <c r="G107" i="4"/>
  <c r="J107" i="4" s="1"/>
  <c r="G108" i="4"/>
  <c r="J108" i="4" s="1"/>
  <c r="G109" i="4"/>
  <c r="J109" i="4" s="1"/>
  <c r="G110" i="4"/>
  <c r="J110" i="4" s="1"/>
  <c r="G111" i="4"/>
  <c r="J111" i="4" s="1"/>
  <c r="G129" i="4"/>
  <c r="J129" i="4" s="1"/>
  <c r="G130" i="4"/>
  <c r="J130" i="4" s="1"/>
  <c r="G131" i="4"/>
  <c r="J131" i="4" s="1"/>
  <c r="G132" i="4"/>
  <c r="J132" i="4" s="1"/>
  <c r="G133" i="4"/>
  <c r="J133" i="4" s="1"/>
  <c r="G134" i="4"/>
  <c r="J134" i="4" s="1"/>
  <c r="G135" i="4"/>
  <c r="J135" i="4" s="1"/>
  <c r="G136" i="4"/>
  <c r="J136" i="4" s="1"/>
  <c r="G76" i="4"/>
  <c r="J76" i="4" s="1"/>
  <c r="G77" i="4"/>
  <c r="J77" i="4" s="1"/>
  <c r="G85" i="4"/>
  <c r="J85" i="4" s="1"/>
  <c r="G87" i="4"/>
  <c r="J87" i="4" s="1"/>
  <c r="G88" i="4"/>
  <c r="J88" i="4" s="1"/>
  <c r="G89" i="4"/>
  <c r="J89" i="4" s="1"/>
  <c r="G90" i="4"/>
  <c r="J90" i="4" s="1"/>
  <c r="G91" i="4"/>
  <c r="J91" i="4" s="1"/>
  <c r="G92" i="4"/>
  <c r="J92" i="4" s="1"/>
  <c r="G93" i="4"/>
  <c r="J93" i="4" s="1"/>
  <c r="G94" i="4"/>
  <c r="J94" i="4" s="1"/>
  <c r="G86" i="4"/>
  <c r="J86" i="4" s="1"/>
  <c r="G84" i="4"/>
  <c r="J84" i="4" s="1"/>
  <c r="G117" i="4"/>
  <c r="J117" i="4" s="1"/>
  <c r="K40" i="5" l="1"/>
  <c r="K38" i="5"/>
  <c r="J92" i="5"/>
  <c r="K54" i="5" s="1"/>
  <c r="K56" i="5"/>
  <c r="K60" i="5"/>
  <c r="J93" i="5"/>
  <c r="K70" i="5" s="1"/>
  <c r="J91" i="5"/>
  <c r="H40" i="6"/>
  <c r="H41" i="6"/>
  <c r="I41" i="6"/>
  <c r="K30" i="6"/>
  <c r="I40" i="6"/>
  <c r="K18" i="6"/>
  <c r="K16" i="6"/>
  <c r="K4" i="6"/>
  <c r="K15" i="6"/>
  <c r="K6" i="6"/>
  <c r="H39" i="6"/>
  <c r="I39" i="6"/>
  <c r="G39" i="6"/>
  <c r="K17" i="6"/>
  <c r="K10" i="6"/>
  <c r="K11" i="6"/>
  <c r="K7" i="6"/>
  <c r="K12" i="6"/>
  <c r="K5" i="6"/>
  <c r="K8" i="6"/>
  <c r="K14" i="6"/>
  <c r="K13" i="6"/>
  <c r="K52" i="7"/>
  <c r="G73" i="7"/>
  <c r="H73" i="7"/>
  <c r="I73" i="7"/>
  <c r="K64" i="7"/>
  <c r="G74" i="7"/>
  <c r="H74" i="7"/>
  <c r="I74" i="7"/>
  <c r="K42" i="7"/>
  <c r="K41" i="7"/>
  <c r="K48" i="7"/>
  <c r="K63" i="7"/>
  <c r="K49" i="7"/>
  <c r="K51" i="7"/>
  <c r="K57" i="7"/>
  <c r="J140" i="4"/>
  <c r="K26" i="6"/>
  <c r="K20" i="6"/>
  <c r="K22" i="6"/>
  <c r="K23" i="6"/>
  <c r="K24" i="6"/>
  <c r="K19" i="6"/>
  <c r="K27" i="6"/>
  <c r="K21" i="6"/>
  <c r="K25" i="6"/>
  <c r="K34" i="6"/>
  <c r="K28" i="6"/>
  <c r="K29" i="6"/>
  <c r="K31" i="6"/>
  <c r="K32" i="6"/>
  <c r="K33" i="6"/>
  <c r="K35" i="6"/>
  <c r="K36" i="6"/>
  <c r="K61" i="7"/>
  <c r="K65" i="7"/>
  <c r="K58" i="7"/>
  <c r="K66" i="7"/>
  <c r="K59" i="7"/>
  <c r="K67" i="7"/>
  <c r="K60" i="7"/>
  <c r="K68" i="7"/>
  <c r="K44" i="7"/>
  <c r="K45" i="7"/>
  <c r="K46" i="7"/>
  <c r="K53" i="7"/>
  <c r="K55" i="7"/>
  <c r="K43" i="7"/>
  <c r="K56" i="7"/>
  <c r="K54" i="7"/>
  <c r="K62" i="7"/>
  <c r="K50" i="7"/>
  <c r="K40" i="7"/>
  <c r="K47" i="7"/>
  <c r="G91" i="5" l="1"/>
  <c r="I91" i="5"/>
  <c r="H91" i="5"/>
  <c r="K26" i="5"/>
  <c r="K55" i="5"/>
  <c r="K76" i="5"/>
  <c r="K88" i="5"/>
  <c r="K86" i="5"/>
  <c r="K29" i="5"/>
  <c r="K71" i="5"/>
  <c r="K46" i="5"/>
  <c r="K15" i="5"/>
  <c r="K72" i="5"/>
  <c r="K18" i="5"/>
  <c r="K78" i="5"/>
  <c r="K4" i="5"/>
  <c r="K34" i="5"/>
  <c r="K33" i="5"/>
  <c r="K69" i="5"/>
  <c r="K12" i="5"/>
  <c r="K79" i="5"/>
  <c r="K37" i="5"/>
  <c r="K57" i="5"/>
  <c r="K23" i="5"/>
  <c r="K11" i="5"/>
  <c r="G92" i="5"/>
  <c r="I92" i="5"/>
  <c r="H92" i="5"/>
  <c r="K32" i="5"/>
  <c r="K31" i="5"/>
  <c r="K43" i="5"/>
  <c r="H93" i="5"/>
  <c r="G93" i="5"/>
  <c r="I93" i="5"/>
  <c r="K62" i="5"/>
  <c r="K41" i="5"/>
  <c r="K16" i="5"/>
  <c r="K50" i="5"/>
  <c r="K51" i="5"/>
  <c r="K47" i="5"/>
  <c r="K36" i="5"/>
  <c r="K27" i="5"/>
  <c r="K45" i="5"/>
  <c r="K6" i="5"/>
  <c r="K87" i="5"/>
  <c r="K39" i="5"/>
  <c r="K75" i="5"/>
  <c r="K82" i="5"/>
  <c r="K42" i="5"/>
  <c r="K48" i="5"/>
  <c r="K58" i="5"/>
  <c r="K83" i="5"/>
  <c r="K25" i="5"/>
  <c r="K52" i="5"/>
  <c r="K59" i="5"/>
  <c r="K53" i="5"/>
  <c r="K14" i="5"/>
  <c r="K73" i="5"/>
  <c r="K63" i="5"/>
  <c r="K9" i="5"/>
  <c r="K77" i="5"/>
  <c r="K7" i="5"/>
  <c r="K20" i="5"/>
  <c r="K80" i="5"/>
  <c r="K66" i="5"/>
  <c r="K28" i="5"/>
  <c r="K81" i="5"/>
  <c r="K68" i="5"/>
  <c r="K5" i="5"/>
  <c r="K61" i="5"/>
  <c r="K22" i="5"/>
  <c r="K35" i="5"/>
  <c r="K49" i="5"/>
  <c r="K17" i="5"/>
  <c r="K21" i="5"/>
  <c r="K19" i="5"/>
  <c r="K64" i="5"/>
  <c r="K10" i="5"/>
  <c r="K74" i="5"/>
  <c r="K44" i="5"/>
  <c r="K24" i="5"/>
  <c r="K84" i="5"/>
  <c r="K13" i="5"/>
  <c r="K85" i="5"/>
  <c r="K30" i="5"/>
  <c r="K67" i="5"/>
  <c r="K8" i="5"/>
  <c r="K65" i="5"/>
  <c r="G140" i="4"/>
  <c r="H140" i="4"/>
  <c r="I140" i="4"/>
  <c r="K136" i="4"/>
  <c r="K134" i="4"/>
  <c r="K135" i="4"/>
  <c r="F126" i="4"/>
  <c r="G126" i="4" s="1"/>
  <c r="J126" i="4" s="1"/>
  <c r="F112" i="4"/>
  <c r="G112" i="4" s="1"/>
  <c r="J112" i="4" s="1"/>
  <c r="F98" i="4"/>
  <c r="G98" i="4" s="1"/>
  <c r="J98" i="4" s="1"/>
  <c r="F96" i="4"/>
  <c r="G96" i="4" s="1"/>
  <c r="J96" i="4" s="1"/>
  <c r="F95" i="4"/>
  <c r="G95" i="4" s="1"/>
  <c r="J95" i="4" s="1"/>
  <c r="F125" i="4"/>
  <c r="G125" i="4" s="1"/>
  <c r="J125" i="4" s="1"/>
  <c r="F113" i="4"/>
  <c r="G113" i="4" s="1"/>
  <c r="J113" i="4" s="1"/>
  <c r="F99" i="4"/>
  <c r="G99" i="4" s="1"/>
  <c r="J99" i="4" s="1"/>
  <c r="F123" i="4"/>
  <c r="G123" i="4" s="1"/>
  <c r="J123" i="4" s="1"/>
  <c r="F120" i="4"/>
  <c r="G120" i="4" s="1"/>
  <c r="J120" i="4" s="1"/>
  <c r="J139" i="4" l="1"/>
  <c r="H139" i="4" s="1"/>
  <c r="H5" i="1"/>
  <c r="I5" i="1" s="1"/>
  <c r="H9" i="1"/>
  <c r="I9" i="1" s="1"/>
  <c r="H11" i="1"/>
  <c r="I11" i="1" s="1"/>
  <c r="H12" i="1"/>
  <c r="I12" i="1" s="1"/>
  <c r="H16" i="1"/>
  <c r="I16" i="1" s="1"/>
  <c r="H23" i="1"/>
  <c r="I23" i="1" s="1"/>
  <c r="H22" i="1"/>
  <c r="I22" i="1" s="1"/>
  <c r="H21" i="1"/>
  <c r="I21" i="1" s="1"/>
  <c r="H20" i="1"/>
  <c r="I20" i="1" s="1"/>
  <c r="H19" i="1"/>
  <c r="I19" i="1" s="1"/>
  <c r="G139" i="4" l="1"/>
  <c r="I139" i="4"/>
  <c r="K35" i="4"/>
  <c r="K27" i="4"/>
  <c r="K21" i="4"/>
  <c r="K29" i="4"/>
  <c r="K37" i="4"/>
  <c r="K53" i="4"/>
  <c r="K8" i="4"/>
  <c r="K16" i="4"/>
  <c r="K40" i="4"/>
  <c r="K11" i="4"/>
  <c r="K19" i="4"/>
  <c r="K51" i="4"/>
  <c r="K6" i="4"/>
  <c r="K22" i="4"/>
  <c r="K38" i="4"/>
  <c r="K54" i="4"/>
  <c r="K17" i="4"/>
  <c r="K33" i="4"/>
  <c r="K49" i="4"/>
  <c r="K28" i="4"/>
  <c r="K52" i="4"/>
  <c r="K5" i="4"/>
  <c r="K13" i="4"/>
  <c r="K45" i="4"/>
  <c r="K24" i="4"/>
  <c r="K32" i="4"/>
  <c r="K48" i="4"/>
  <c r="K56" i="4"/>
  <c r="K43" i="4"/>
  <c r="K14" i="4"/>
  <c r="K30" i="4"/>
  <c r="K46" i="4"/>
  <c r="K9" i="4"/>
  <c r="K25" i="4"/>
  <c r="K41" i="4"/>
  <c r="K12" i="4"/>
  <c r="K20" i="4"/>
  <c r="K36" i="4"/>
  <c r="K44" i="4"/>
  <c r="K55" i="4"/>
  <c r="K10" i="4"/>
  <c r="K34" i="4"/>
  <c r="K39" i="4"/>
  <c r="K42" i="4"/>
  <c r="K18" i="4"/>
  <c r="K50" i="4"/>
  <c r="K47" i="4"/>
  <c r="K7" i="4"/>
  <c r="K26" i="4"/>
  <c r="K15" i="4"/>
  <c r="K23" i="4"/>
  <c r="K31" i="4"/>
  <c r="K84" i="4"/>
  <c r="K117" i="4"/>
  <c r="K68" i="4"/>
  <c r="K69" i="4"/>
  <c r="K109" i="4"/>
  <c r="K101" i="4"/>
  <c r="K85" i="4"/>
  <c r="K91" i="4"/>
  <c r="K107" i="4"/>
  <c r="K122" i="4"/>
  <c r="K58" i="4"/>
  <c r="K121" i="4"/>
  <c r="K104" i="4"/>
  <c r="K87" i="4"/>
  <c r="K118" i="4"/>
  <c r="K133" i="4"/>
  <c r="K83" i="4"/>
  <c r="K77" i="4"/>
  <c r="K132" i="4"/>
  <c r="K105" i="4"/>
  <c r="K88" i="4"/>
  <c r="K79" i="4"/>
  <c r="K110" i="4"/>
  <c r="K100" i="4"/>
  <c r="K60" i="4"/>
  <c r="K90" i="4"/>
  <c r="K93" i="4"/>
  <c r="K89" i="4"/>
  <c r="K64" i="4"/>
  <c r="K71" i="4"/>
  <c r="K102" i="4"/>
  <c r="K66" i="4"/>
  <c r="K4" i="4"/>
  <c r="K92" i="4"/>
  <c r="K67" i="4"/>
  <c r="K114" i="4"/>
  <c r="K73" i="4"/>
  <c r="K63" i="4"/>
  <c r="K128" i="4"/>
  <c r="K94" i="4"/>
  <c r="K130" i="4"/>
  <c r="K129" i="4"/>
  <c r="K75" i="4"/>
  <c r="K61" i="4"/>
  <c r="K57" i="4"/>
  <c r="K127" i="4"/>
  <c r="K97" i="4"/>
  <c r="K86" i="4"/>
  <c r="K131" i="4"/>
  <c r="K111" i="4"/>
  <c r="K81" i="4"/>
  <c r="K78" i="4"/>
  <c r="K106" i="4"/>
  <c r="K119" i="4"/>
  <c r="K82" i="4"/>
  <c r="K108" i="4"/>
  <c r="K74" i="4"/>
  <c r="K70" i="4"/>
  <c r="K65" i="4"/>
  <c r="K62" i="4"/>
  <c r="K59" i="4"/>
  <c r="K124" i="4"/>
  <c r="K116" i="4"/>
  <c r="K76" i="4"/>
  <c r="K80" i="4"/>
  <c r="K115" i="4"/>
  <c r="K72" i="4"/>
  <c r="K103" i="4"/>
  <c r="K125" i="4"/>
  <c r="K113" i="4"/>
  <c r="K99" i="4"/>
  <c r="K126" i="4"/>
  <c r="K98" i="4"/>
  <c r="K123" i="4"/>
  <c r="K96" i="4"/>
  <c r="K112" i="4"/>
  <c r="K95" i="4"/>
  <c r="K120" i="4"/>
  <c r="L329" i="1" l="1"/>
  <c r="K35" i="7" l="1"/>
  <c r="G72" i="7"/>
  <c r="H72" i="7"/>
  <c r="I72" i="7"/>
  <c r="K10" i="7"/>
  <c r="K36" i="7"/>
  <c r="K24" i="7"/>
  <c r="K4" i="7"/>
  <c r="K39" i="7"/>
  <c r="K8" i="7"/>
  <c r="K9" i="7"/>
  <c r="K27" i="7"/>
  <c r="K31" i="7"/>
  <c r="K14" i="7"/>
  <c r="K28" i="7"/>
  <c r="K29" i="7"/>
  <c r="K34" i="7"/>
  <c r="K20" i="7"/>
  <c r="K37" i="7"/>
  <c r="K12" i="7"/>
  <c r="K15" i="7"/>
  <c r="K32" i="7"/>
  <c r="K26" i="7"/>
  <c r="K25" i="7"/>
  <c r="K21" i="7"/>
  <c r="K16" i="7"/>
  <c r="K30" i="7"/>
  <c r="K33" i="7"/>
  <c r="K5" i="7"/>
  <c r="K38" i="7"/>
  <c r="K23" i="7"/>
  <c r="K6" i="7"/>
  <c r="K7" i="7"/>
  <c r="K13" i="7"/>
  <c r="K17" i="7"/>
  <c r="K18" i="7"/>
  <c r="K19" i="7"/>
  <c r="K11" i="7"/>
  <c r="K22" i="7"/>
</calcChain>
</file>

<file path=xl/sharedStrings.xml><?xml version="1.0" encoding="utf-8"?>
<sst xmlns="http://schemas.openxmlformats.org/spreadsheetml/2006/main" count="2915" uniqueCount="108">
  <si>
    <t>Route</t>
  </si>
  <si>
    <t>Day of Service</t>
  </si>
  <si>
    <t>Total Cost</t>
  </si>
  <si>
    <t>Passenger Trips</t>
  </si>
  <si>
    <t>Fare Revenue</t>
  </si>
  <si>
    <t>In-Service Hours</t>
  </si>
  <si>
    <t>Revenue Hours</t>
  </si>
  <si>
    <t>Comment</t>
  </si>
  <si>
    <t>Express</t>
  </si>
  <si>
    <t>Weekday</t>
  </si>
  <si>
    <t>MG DAR</t>
  </si>
  <si>
    <t>Weekday/Sat</t>
  </si>
  <si>
    <t>Saturday</t>
  </si>
  <si>
    <t>Sunday</t>
  </si>
  <si>
    <t>Provider</t>
  </si>
  <si>
    <t>Maple Grove</t>
  </si>
  <si>
    <t>Commuter &amp; Express Bus</t>
  </si>
  <si>
    <t>Plymouth Dial a Ride</t>
  </si>
  <si>
    <t>Plymouth</t>
  </si>
  <si>
    <t>--</t>
  </si>
  <si>
    <t>Sub Loc</t>
  </si>
  <si>
    <t xml:space="preserve">445 /437 /438 </t>
  </si>
  <si>
    <t>Route 465 service reduced between May and August 2015</t>
  </si>
  <si>
    <t>One Route 475 trip added in August 2015</t>
  </si>
  <si>
    <t>Four Route 478 trips added in May 2015</t>
  </si>
  <si>
    <t>Routes 490-496 (former Prior Lake/Shakopee services) were integrated with MVTA operations January 1, 2015
Route 490 extended to U of M in February 2015; one trip added May 2015</t>
  </si>
  <si>
    <t>Routes 490-496 (former Prior Lake/Shakopee services) were integrated with MVTA operations January 1, 2015</t>
  </si>
  <si>
    <t>Routes 490-496 (former Prior Lake/Shakopee services) were integrated with MVTA operations January 1, 2015
New Route 493 Service in February 2015; two trips added May 2015</t>
  </si>
  <si>
    <t>MVTA</t>
  </si>
  <si>
    <t>Local</t>
  </si>
  <si>
    <t>SW Transit</t>
  </si>
  <si>
    <t>Metro Transit</t>
  </si>
  <si>
    <t>Urb Loc</t>
  </si>
  <si>
    <t>901/902</t>
  </si>
  <si>
    <t>Lt. Rail</t>
  </si>
  <si>
    <t>Old Route Type</t>
  </si>
  <si>
    <t>New Route Type</t>
  </si>
  <si>
    <t>Supporting Local</t>
  </si>
  <si>
    <t>Suburban Local</t>
  </si>
  <si>
    <t>MTS</t>
  </si>
  <si>
    <t>Transit Link</t>
  </si>
  <si>
    <t>Dial-a-ride</t>
  </si>
  <si>
    <t>Metro Mobility</t>
  </si>
  <si>
    <t>All days</t>
  </si>
  <si>
    <t>Light Rail</t>
  </si>
  <si>
    <t>Commuter Rail</t>
  </si>
  <si>
    <t>METRO Red Line</t>
  </si>
  <si>
    <t>Metro Vanpool</t>
  </si>
  <si>
    <t>Commuter Vanpool</t>
  </si>
  <si>
    <t>SW Prime</t>
  </si>
  <si>
    <t>Core Local</t>
  </si>
  <si>
    <t>Red Line service adjustments in August 2015.  Expenses and revenue based on CTIB final data and allocated to each service day based on proportion of service operated each day of service. Includes support costs encurred by both MVTA and Metro Transit.</t>
  </si>
  <si>
    <t>Shuttle.  Fares allocated from Rt 747</t>
  </si>
  <si>
    <t>Shuttle.  Fares allocated from Rt 772</t>
  </si>
  <si>
    <t>Some fares allocated to Route 771</t>
  </si>
  <si>
    <t>Some fares allocated to Routes 740, 741 and 743</t>
  </si>
  <si>
    <t>Some fares allocated to Route 791</t>
  </si>
  <si>
    <t>Shuttle.  Fares allocated from Rt 790</t>
  </si>
  <si>
    <t>Outbound shuttle only.  All passengers transfer from Rt 781 and pay fare on that route.</t>
  </si>
  <si>
    <t>Shuttle. Fares allocated from Route 783.</t>
  </si>
  <si>
    <t>Some fares allocated to Route 788</t>
  </si>
  <si>
    <t>Bus size and service</t>
  </si>
  <si>
    <t>Big Peak</t>
  </si>
  <si>
    <t>Small fixed</t>
  </si>
  <si>
    <t>Small non-fixed</t>
  </si>
  <si>
    <t>Big peak</t>
  </si>
  <si>
    <t>Big All-Day</t>
  </si>
  <si>
    <t>Big all-day</t>
  </si>
  <si>
    <t>Small Non-fixed</t>
  </si>
  <si>
    <t>Small Fixed</t>
  </si>
  <si>
    <t>Table 1</t>
  </si>
  <si>
    <t xml:space="preserve">Route </t>
  </si>
  <si>
    <t>Type</t>
  </si>
  <si>
    <t>Fare Revenues</t>
  </si>
  <si>
    <t>Net Subsidy</t>
  </si>
  <si>
    <t>Total Passenger Trips</t>
  </si>
  <si>
    <t>Annual In-Service Hours</t>
  </si>
  <si>
    <t>Subsidy per Passenger</t>
  </si>
  <si>
    <t>Subsidy compared to peer average and review level</t>
  </si>
  <si>
    <t>Data  Status</t>
  </si>
  <si>
    <t>Annual Hours</t>
  </si>
  <si>
    <t>Table 2</t>
  </si>
  <si>
    <t>Table 3</t>
  </si>
  <si>
    <t>Table 4</t>
  </si>
  <si>
    <t>Table 5</t>
  </si>
  <si>
    <t>Table 6</t>
  </si>
  <si>
    <t>Table 7</t>
  </si>
  <si>
    <t>Route-level subsidy per passenger</t>
  </si>
  <si>
    <t>Saturday/Sunday</t>
  </si>
  <si>
    <t>Implemented in Dec 2015</t>
  </si>
  <si>
    <t>Route was eliminated in May 2015</t>
  </si>
  <si>
    <t>Highway BRT</t>
  </si>
  <si>
    <t>Passengers per Hour</t>
  </si>
  <si>
    <t>2015 Core Local Subsidy per Passenger and Passengers per Hour</t>
  </si>
  <si>
    <t>2015 Supporting Local Subsidy per Passenger and Passengers per Hour</t>
  </si>
  <si>
    <t>2015 Commuter and Express Subsidy per Passenger and Passengers per Hour</t>
  </si>
  <si>
    <t>Table 8</t>
  </si>
  <si>
    <t>2015 Suburban Local Subsidy per Passenger and Passengers per Hour</t>
  </si>
  <si>
    <t>2015 Highway BRT Subsidy per Passenger and Passengers per Hour</t>
  </si>
  <si>
    <t>2015 Light Rail Transit Subsidy per Passenger and Passengers per Hour</t>
  </si>
  <si>
    <t>2015 Commuter Rail Subsidy per Passenger and Passengers per Hour</t>
  </si>
  <si>
    <t>All Days</t>
  </si>
  <si>
    <t>Gen Pub Dial-a-Ride</t>
  </si>
  <si>
    <t>ADA Dial-a Ride</t>
  </si>
  <si>
    <t>Total Subsidy</t>
  </si>
  <si>
    <t>Maple Grove Dial-a-Ride</t>
  </si>
  <si>
    <t>Plymouth Dial-a-Ride</t>
  </si>
  <si>
    <t>2015 General Dial-a-Ride Subsidy per Passenger and Passengers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</si>
</sst>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_);\(#,##0.0\)"/>
    <numFmt numFmtId="167" formatCode="0.0"/>
  </numFmts>
  <fonts count="13" x14ac:knownFonts="1">
    <font>
      <sz val="11"/>
      <color theme="1"/>
      <name val="Calibri"/>
      <family val="2"/>
      <scheme val="minor"/>
    </font>
    <font>
      <sz val="11"/>
      <color theme="1"/>
      <name val="Calibri"/>
      <family val="2"/>
      <scheme val="minor"/>
    </font>
    <font>
      <sz val="12"/>
      <color theme="1"/>
      <name val="Calibri"/>
      <family val="2"/>
      <scheme val="minor"/>
    </font>
    <font>
      <sz val="10"/>
      <color indexed="8"/>
      <name val="Arial"/>
      <family val="2"/>
    </font>
    <font>
      <sz val="10"/>
      <color indexed="8"/>
      <name val="Calibri"/>
      <family val="2"/>
      <scheme val="minor"/>
    </font>
    <font>
      <sz val="10"/>
      <name val="Arial"/>
      <family val="2"/>
    </font>
    <font>
      <b/>
      <sz val="14"/>
      <color theme="1"/>
      <name val="Calibri"/>
      <family val="2"/>
      <scheme val="minor"/>
    </font>
    <font>
      <b/>
      <sz val="36"/>
      <color indexed="8"/>
      <name val="Calibri"/>
      <family val="2"/>
      <scheme val="minor"/>
    </font>
    <font>
      <b/>
      <sz val="9"/>
      <name val="Arial"/>
      <family val="2"/>
    </font>
    <font>
      <sz val="12"/>
      <color indexed="8"/>
      <name val="Calibri"/>
      <family val="2"/>
      <scheme val="minor"/>
    </font>
    <font>
      <sz val="11"/>
      <color indexed="8"/>
      <name val="Calibri"/>
      <family val="2"/>
      <scheme val="minor"/>
    </font>
    <font>
      <b/>
      <u/>
      <sz val="12"/>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xf numFmtId="0" fontId="5"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180">
    <xf numFmtId="0" fontId="0" fillId="0" borderId="0" xfId="0"/>
    <xf numFmtId="0" fontId="2" fillId="0" borderId="0" xfId="0" applyFont="1"/>
    <xf numFmtId="0" fontId="4" fillId="0" borderId="0" xfId="3" applyFont="1" applyFill="1" applyBorder="1" applyAlignment="1">
      <alignment wrapText="1"/>
    </xf>
    <xf numFmtId="164" fontId="2" fillId="0" borderId="0" xfId="2" applyNumberFormat="1" applyFont="1"/>
    <xf numFmtId="165" fontId="2" fillId="0" borderId="0" xfId="1" applyNumberFormat="1" applyFont="1"/>
    <xf numFmtId="3" fontId="2" fillId="0" borderId="0" xfId="0" applyNumberFormat="1" applyFont="1"/>
    <xf numFmtId="3" fontId="0" fillId="0" borderId="0" xfId="0" applyNumberFormat="1"/>
    <xf numFmtId="0" fontId="2" fillId="0" borderId="0" xfId="0" applyFont="1" applyAlignment="1">
      <alignment horizontal="center"/>
    </xf>
    <xf numFmtId="0" fontId="0" fillId="0" borderId="0" xfId="0" applyAlignment="1">
      <alignment horizontal="center"/>
    </xf>
    <xf numFmtId="0" fontId="0" fillId="0" borderId="0" xfId="0" applyAlignment="1">
      <alignment wrapText="1"/>
    </xf>
    <xf numFmtId="164" fontId="0" fillId="0" borderId="0" xfId="0" applyNumberFormat="1"/>
    <xf numFmtId="0" fontId="6" fillId="0" borderId="0" xfId="3" applyFont="1" applyFill="1" applyBorder="1" applyAlignment="1">
      <alignment wrapText="1"/>
    </xf>
    <xf numFmtId="0" fontId="8" fillId="3" borderId="2" xfId="0" applyFont="1" applyFill="1" applyBorder="1" applyAlignment="1">
      <alignment horizontal="left" vertical="top"/>
    </xf>
    <xf numFmtId="1" fontId="8" fillId="3" borderId="3" xfId="0" applyNumberFormat="1" applyFont="1" applyFill="1" applyBorder="1" applyAlignment="1">
      <alignment horizontal="center" vertical="top"/>
    </xf>
    <xf numFmtId="38" fontId="8" fillId="3" borderId="3" xfId="0" applyNumberFormat="1" applyFont="1" applyFill="1" applyBorder="1" applyAlignment="1">
      <alignment horizontal="left" vertical="top" wrapText="1"/>
    </xf>
    <xf numFmtId="164" fontId="8" fillId="3" borderId="3" xfId="2" applyNumberFormat="1" applyFont="1" applyFill="1" applyBorder="1" applyAlignment="1">
      <alignment horizontal="center" vertical="top"/>
    </xf>
    <xf numFmtId="165" fontId="8" fillId="3" borderId="3" xfId="1" applyNumberFormat="1" applyFont="1" applyFill="1" applyBorder="1" applyAlignment="1">
      <alignment horizontal="center" vertical="top" wrapText="1"/>
    </xf>
    <xf numFmtId="40" fontId="8" fillId="3" borderId="3" xfId="0" applyNumberFormat="1" applyFont="1" applyFill="1" applyBorder="1" applyAlignment="1">
      <alignment horizontal="center" vertical="top" wrapText="1"/>
    </xf>
    <xf numFmtId="38" fontId="8" fillId="3" borderId="4" xfId="0" applyNumberFormat="1" applyFont="1" applyFill="1" applyBorder="1" applyAlignment="1">
      <alignment horizontal="center" vertical="center"/>
    </xf>
    <xf numFmtId="38" fontId="8" fillId="3" borderId="4" xfId="0" applyNumberFormat="1" applyFont="1" applyFill="1" applyBorder="1" applyAlignment="1">
      <alignment horizontal="center" vertical="center" wrapText="1"/>
    </xf>
    <xf numFmtId="0" fontId="0" fillId="0" borderId="5" xfId="0" applyBorder="1"/>
    <xf numFmtId="0" fontId="2" fillId="0" borderId="6" xfId="0" applyFont="1" applyBorder="1" applyAlignment="1">
      <alignment horizontal="center"/>
    </xf>
    <xf numFmtId="0" fontId="2" fillId="0" borderId="6" xfId="0" applyFont="1" applyBorder="1"/>
    <xf numFmtId="0" fontId="4" fillId="0" borderId="6" xfId="3" applyFont="1" applyFill="1" applyBorder="1" applyAlignment="1">
      <alignment wrapText="1"/>
    </xf>
    <xf numFmtId="164" fontId="2" fillId="0" borderId="6" xfId="2" applyNumberFormat="1" applyFont="1" applyBorder="1"/>
    <xf numFmtId="3" fontId="2" fillId="0" borderId="6" xfId="0" applyNumberFormat="1" applyFont="1" applyBorder="1"/>
    <xf numFmtId="165" fontId="2" fillId="0" borderId="6" xfId="1" applyNumberFormat="1" applyFont="1" applyBorder="1"/>
    <xf numFmtId="44" fontId="2" fillId="0" borderId="6" xfId="1" applyNumberFormat="1" applyFont="1" applyBorder="1"/>
    <xf numFmtId="0" fontId="0" fillId="0" borderId="7" xfId="0" applyBorder="1" applyAlignment="1">
      <alignment wrapText="1"/>
    </xf>
    <xf numFmtId="0" fontId="0" fillId="0" borderId="8" xfId="0" applyBorder="1"/>
    <xf numFmtId="0" fontId="2" fillId="0" borderId="0" xfId="0" applyFont="1" applyBorder="1" applyAlignment="1">
      <alignment horizontal="center"/>
    </xf>
    <xf numFmtId="0" fontId="2" fillId="0" borderId="0" xfId="0" applyFont="1" applyBorder="1"/>
    <xf numFmtId="164" fontId="2" fillId="0" borderId="0" xfId="2" applyNumberFormat="1" applyFont="1" applyBorder="1"/>
    <xf numFmtId="3" fontId="2" fillId="0" borderId="0" xfId="0" applyNumberFormat="1" applyFont="1" applyBorder="1"/>
    <xf numFmtId="165" fontId="2" fillId="0" borderId="0" xfId="1" applyNumberFormat="1" applyFont="1" applyBorder="1"/>
    <xf numFmtId="44" fontId="2" fillId="0" borderId="0" xfId="1" applyNumberFormat="1" applyFont="1" applyBorder="1"/>
    <xf numFmtId="0" fontId="0" fillId="0" borderId="1" xfId="0" applyBorder="1" applyAlignment="1">
      <alignment wrapText="1"/>
    </xf>
    <xf numFmtId="0" fontId="0" fillId="0" borderId="9" xfId="0" applyBorder="1"/>
    <xf numFmtId="0" fontId="2" fillId="0" borderId="10" xfId="0" applyFont="1" applyBorder="1" applyAlignment="1">
      <alignment horizontal="center"/>
    </xf>
    <xf numFmtId="0" fontId="2" fillId="0" borderId="10" xfId="0" applyFont="1" applyBorder="1"/>
    <xf numFmtId="0" fontId="4" fillId="0" borderId="10" xfId="3" applyFont="1" applyFill="1" applyBorder="1" applyAlignment="1">
      <alignment wrapText="1"/>
    </xf>
    <xf numFmtId="164" fontId="2" fillId="0" borderId="10" xfId="2" applyNumberFormat="1" applyFont="1" applyBorder="1"/>
    <xf numFmtId="3" fontId="2" fillId="0" borderId="10" xfId="0" applyNumberFormat="1" applyFont="1" applyBorder="1"/>
    <xf numFmtId="165" fontId="2" fillId="0" borderId="10" xfId="1" applyNumberFormat="1" applyFont="1" applyBorder="1"/>
    <xf numFmtId="44" fontId="2" fillId="0" borderId="10" xfId="1" applyNumberFormat="1" applyFont="1" applyBorder="1"/>
    <xf numFmtId="0" fontId="0" fillId="0" borderId="11" xfId="0" applyBorder="1" applyAlignment="1">
      <alignment wrapText="1"/>
    </xf>
    <xf numFmtId="9" fontId="8" fillId="3" borderId="3" xfId="4" applyFont="1" applyFill="1" applyBorder="1" applyAlignment="1">
      <alignment horizontal="center" vertical="top" wrapText="1"/>
    </xf>
    <xf numFmtId="9" fontId="0" fillId="0" borderId="0" xfId="4" applyFont="1" applyAlignment="1">
      <alignment horizontal="center"/>
    </xf>
    <xf numFmtId="9" fontId="0" fillId="0" borderId="0" xfId="4" applyFont="1" applyAlignment="1">
      <alignment horizontal="center" wrapText="1"/>
    </xf>
    <xf numFmtId="44" fontId="0" fillId="0" borderId="0" xfId="2" applyFont="1"/>
    <xf numFmtId="0" fontId="2" fillId="0" borderId="5" xfId="0" applyFont="1" applyBorder="1"/>
    <xf numFmtId="0" fontId="9" fillId="0" borderId="6" xfId="3" applyFont="1" applyFill="1" applyBorder="1" applyAlignment="1">
      <alignment wrapText="1"/>
    </xf>
    <xf numFmtId="0" fontId="2" fillId="0" borderId="7" xfId="0" applyFont="1" applyBorder="1" applyAlignment="1">
      <alignment wrapText="1"/>
    </xf>
    <xf numFmtId="0" fontId="2" fillId="0" borderId="8" xfId="0" applyFont="1" applyBorder="1"/>
    <xf numFmtId="0" fontId="9" fillId="0" borderId="0" xfId="3" applyFont="1" applyFill="1" applyBorder="1" applyAlignment="1">
      <alignment wrapText="1"/>
    </xf>
    <xf numFmtId="0" fontId="2" fillId="0" borderId="1" xfId="0" applyFont="1" applyBorder="1" applyAlignment="1">
      <alignment wrapText="1"/>
    </xf>
    <xf numFmtId="0" fontId="2" fillId="0" borderId="9" xfId="0" applyFont="1" applyBorder="1"/>
    <xf numFmtId="0" fontId="2" fillId="0" borderId="11" xfId="0" applyFont="1" applyBorder="1" applyAlignment="1">
      <alignment wrapText="1"/>
    </xf>
    <xf numFmtId="0" fontId="0" fillId="0" borderId="5" xfId="0" applyFont="1" applyBorder="1"/>
    <xf numFmtId="0" fontId="0" fillId="0" borderId="6" xfId="0" applyFont="1" applyBorder="1" applyAlignment="1">
      <alignment horizontal="center"/>
    </xf>
    <xf numFmtId="0" fontId="0" fillId="0" borderId="6" xfId="0" applyFont="1" applyBorder="1"/>
    <xf numFmtId="0" fontId="10" fillId="0" borderId="6" xfId="3" applyFont="1" applyFill="1" applyBorder="1" applyAlignment="1">
      <alignment wrapText="1"/>
    </xf>
    <xf numFmtId="164" fontId="0" fillId="0" borderId="6" xfId="2" applyNumberFormat="1" applyFont="1" applyBorder="1"/>
    <xf numFmtId="3" fontId="0" fillId="0" borderId="6" xfId="0" applyNumberFormat="1" applyFont="1" applyBorder="1"/>
    <xf numFmtId="165" fontId="0" fillId="0" borderId="6" xfId="1" applyNumberFormat="1" applyFont="1" applyBorder="1"/>
    <xf numFmtId="44" fontId="0" fillId="0" borderId="6" xfId="1" applyNumberFormat="1" applyFont="1" applyBorder="1"/>
    <xf numFmtId="0" fontId="0" fillId="0" borderId="7" xfId="0" applyFont="1" applyBorder="1" applyAlignment="1">
      <alignment wrapText="1"/>
    </xf>
    <xf numFmtId="0" fontId="0" fillId="0" borderId="8" xfId="0" applyFont="1" applyBorder="1"/>
    <xf numFmtId="0" fontId="0" fillId="0" borderId="0" xfId="0" applyFont="1" applyBorder="1" applyAlignment="1">
      <alignment horizontal="center"/>
    </xf>
    <xf numFmtId="0" fontId="0" fillId="0" borderId="0" xfId="0" applyFont="1" applyBorder="1"/>
    <xf numFmtId="0" fontId="10" fillId="0" borderId="0" xfId="3" applyFont="1" applyFill="1" applyBorder="1" applyAlignment="1">
      <alignment wrapText="1"/>
    </xf>
    <xf numFmtId="164" fontId="0" fillId="0" borderId="0" xfId="2" applyNumberFormat="1" applyFont="1" applyBorder="1"/>
    <xf numFmtId="3" fontId="0" fillId="0" borderId="0" xfId="0" applyNumberFormat="1" applyFont="1" applyBorder="1"/>
    <xf numFmtId="165" fontId="0" fillId="0" borderId="0" xfId="1" applyNumberFormat="1" applyFont="1" applyBorder="1"/>
    <xf numFmtId="44" fontId="0" fillId="0" borderId="0" xfId="1" applyNumberFormat="1" applyFont="1" applyBorder="1"/>
    <xf numFmtId="0" fontId="0" fillId="0" borderId="1" xfId="0" applyFont="1" applyBorder="1" applyAlignment="1">
      <alignment wrapText="1"/>
    </xf>
    <xf numFmtId="164" fontId="0" fillId="0" borderId="10" xfId="2" applyNumberFormat="1" applyFont="1" applyBorder="1"/>
    <xf numFmtId="0" fontId="0" fillId="0" borderId="9" xfId="0" applyFont="1" applyBorder="1"/>
    <xf numFmtId="0" fontId="0" fillId="0" borderId="10" xfId="0" applyFont="1" applyBorder="1" applyAlignment="1">
      <alignment horizontal="center"/>
    </xf>
    <xf numFmtId="0" fontId="0" fillId="0" borderId="10" xfId="0" applyFont="1" applyBorder="1"/>
    <xf numFmtId="3" fontId="0" fillId="0" borderId="10" xfId="0" applyNumberFormat="1" applyFont="1" applyBorder="1"/>
    <xf numFmtId="44" fontId="0" fillId="0" borderId="10" xfId="1" applyNumberFormat="1" applyFont="1" applyBorder="1"/>
    <xf numFmtId="0" fontId="0" fillId="0" borderId="11" xfId="0" applyFont="1" applyBorder="1" applyAlignment="1">
      <alignment wrapText="1"/>
    </xf>
    <xf numFmtId="0" fontId="9" fillId="0" borderId="10" xfId="3" applyFont="1" applyFill="1" applyBorder="1" applyAlignment="1">
      <alignment wrapText="1"/>
    </xf>
    <xf numFmtId="0" fontId="10" fillId="0" borderId="10" xfId="3" applyFont="1" applyFill="1" applyBorder="1" applyAlignment="1">
      <alignment wrapText="1"/>
    </xf>
    <xf numFmtId="165" fontId="0" fillId="0" borderId="10" xfId="1" applyNumberFormat="1" applyFont="1" applyBorder="1"/>
    <xf numFmtId="0" fontId="2" fillId="0" borderId="1" xfId="0" applyFont="1" applyBorder="1"/>
    <xf numFmtId="164" fontId="2" fillId="0" borderId="10" xfId="1" applyNumberFormat="1" applyFont="1" applyBorder="1"/>
    <xf numFmtId="164" fontId="2" fillId="0" borderId="0" xfId="0" applyNumberFormat="1" applyFont="1"/>
    <xf numFmtId="44" fontId="0" fillId="0" borderId="0" xfId="0" applyNumberFormat="1"/>
    <xf numFmtId="164" fontId="2" fillId="0" borderId="0" xfId="2" applyNumberFormat="1" applyFont="1" applyFill="1"/>
    <xf numFmtId="164" fontId="2" fillId="0" borderId="0" xfId="2" applyNumberFormat="1" applyFont="1" applyFill="1" applyBorder="1"/>
    <xf numFmtId="3" fontId="2" fillId="0" borderId="0" xfId="0" applyNumberFormat="1" applyFont="1" applyFill="1"/>
    <xf numFmtId="165" fontId="2" fillId="0" borderId="0" xfId="1" applyNumberFormat="1" applyFont="1" applyFill="1"/>
    <xf numFmtId="44" fontId="2" fillId="0" borderId="0" xfId="1" applyNumberFormat="1" applyFont="1" applyFill="1" applyBorder="1"/>
    <xf numFmtId="164" fontId="2" fillId="0" borderId="0" xfId="1" applyNumberFormat="1" applyFont="1" applyFill="1" applyBorder="1"/>
    <xf numFmtId="44" fontId="0" fillId="0" borderId="0" xfId="2" applyNumberFormat="1" applyFont="1" applyBorder="1"/>
    <xf numFmtId="164" fontId="0" fillId="0" borderId="0" xfId="2" applyNumberFormat="1" applyFont="1" applyFill="1" applyBorder="1"/>
    <xf numFmtId="3" fontId="0" fillId="0" borderId="0" xfId="0" applyNumberFormat="1" applyFont="1" applyFill="1" applyBorder="1"/>
    <xf numFmtId="165" fontId="0" fillId="0" borderId="0" xfId="1" applyNumberFormat="1" applyFont="1" applyFill="1" applyBorder="1"/>
    <xf numFmtId="44" fontId="0" fillId="0" borderId="0" xfId="1" applyNumberFormat="1" applyFont="1" applyFill="1" applyBorder="1"/>
    <xf numFmtId="38" fontId="8" fillId="3" borderId="3" xfId="0" applyNumberFormat="1" applyFont="1" applyFill="1" applyBorder="1" applyAlignment="1">
      <alignment horizontal="center" vertical="top" wrapText="1"/>
    </xf>
    <xf numFmtId="9" fontId="9" fillId="0" borderId="0" xfId="4" applyFont="1" applyFill="1" applyBorder="1" applyAlignment="1">
      <alignment horizontal="center"/>
    </xf>
    <xf numFmtId="9" fontId="9" fillId="0" borderId="10" xfId="4" applyFont="1" applyFill="1" applyBorder="1" applyAlignment="1">
      <alignment horizontal="center"/>
    </xf>
    <xf numFmtId="9" fontId="9" fillId="0" borderId="6" xfId="4" applyFont="1" applyFill="1" applyBorder="1" applyAlignment="1">
      <alignment horizontal="center"/>
    </xf>
    <xf numFmtId="9" fontId="0" fillId="0" borderId="0" xfId="4" applyNumberFormat="1" applyFont="1" applyAlignment="1">
      <alignment wrapText="1"/>
    </xf>
    <xf numFmtId="0" fontId="8" fillId="3" borderId="12" xfId="0" applyFont="1" applyFill="1" applyBorder="1" applyAlignment="1">
      <alignment horizontal="left" vertical="top"/>
    </xf>
    <xf numFmtId="1" fontId="8" fillId="3" borderId="13" xfId="0" applyNumberFormat="1" applyFont="1" applyFill="1" applyBorder="1" applyAlignment="1">
      <alignment horizontal="center" vertical="top"/>
    </xf>
    <xf numFmtId="38" fontId="8" fillId="3" borderId="13" xfId="0" applyNumberFormat="1" applyFont="1" applyFill="1" applyBorder="1" applyAlignment="1">
      <alignment horizontal="left" vertical="top" wrapText="1"/>
    </xf>
    <xf numFmtId="164" fontId="8" fillId="3" borderId="13" xfId="2" applyNumberFormat="1" applyFont="1" applyFill="1" applyBorder="1" applyAlignment="1">
      <alignment horizontal="center" vertical="top"/>
    </xf>
    <xf numFmtId="165" fontId="8" fillId="3" borderId="13" xfId="1" applyNumberFormat="1" applyFont="1" applyFill="1" applyBorder="1" applyAlignment="1">
      <alignment horizontal="center" vertical="top" wrapText="1"/>
    </xf>
    <xf numFmtId="40" fontId="8" fillId="3" borderId="13" xfId="0" applyNumberFormat="1" applyFont="1" applyFill="1" applyBorder="1" applyAlignment="1">
      <alignment horizontal="center" vertical="top" wrapText="1"/>
    </xf>
    <xf numFmtId="9" fontId="8" fillId="3" borderId="13" xfId="4" applyFont="1" applyFill="1" applyBorder="1" applyAlignment="1">
      <alignment horizontal="center" vertical="top" wrapText="1"/>
    </xf>
    <xf numFmtId="38" fontId="8" fillId="3" borderId="14" xfId="0" applyNumberFormat="1" applyFont="1" applyFill="1" applyBorder="1" applyAlignment="1">
      <alignment horizontal="center" vertical="center" wrapText="1"/>
    </xf>
    <xf numFmtId="44" fontId="2" fillId="0" borderId="0" xfId="2" applyNumberFormat="1" applyFont="1" applyBorder="1"/>
    <xf numFmtId="44" fontId="2" fillId="0" borderId="6" xfId="2" applyNumberFormat="1" applyFont="1" applyBorder="1"/>
    <xf numFmtId="0" fontId="0" fillId="0" borderId="7" xfId="0" applyBorder="1"/>
    <xf numFmtId="0" fontId="0" fillId="0" borderId="1" xfId="0" applyBorder="1"/>
    <xf numFmtId="44" fontId="2" fillId="0" borderId="10" xfId="2" applyNumberFormat="1" applyFont="1" applyBorder="1"/>
    <xf numFmtId="0" fontId="0" fillId="0" borderId="11" xfId="0" applyBorder="1"/>
    <xf numFmtId="0" fontId="2" fillId="0" borderId="7" xfId="0" applyFont="1" applyBorder="1"/>
    <xf numFmtId="44" fontId="2" fillId="0" borderId="6" xfId="2" applyFont="1" applyBorder="1"/>
    <xf numFmtId="44" fontId="2" fillId="0" borderId="0" xfId="2" applyFont="1" applyBorder="1"/>
    <xf numFmtId="44" fontId="2" fillId="0" borderId="10" xfId="2" applyFont="1" applyBorder="1"/>
    <xf numFmtId="40" fontId="8" fillId="3" borderId="15" xfId="0" applyNumberFormat="1" applyFont="1" applyFill="1" applyBorder="1" applyAlignment="1">
      <alignment horizontal="center" vertical="top" wrapText="1"/>
    </xf>
    <xf numFmtId="167" fontId="9" fillId="0" borderId="0" xfId="4" applyNumberFormat="1" applyFont="1" applyFill="1" applyBorder="1" applyAlignment="1">
      <alignment horizontal="center"/>
    </xf>
    <xf numFmtId="167" fontId="9" fillId="0" borderId="10" xfId="4" applyNumberFormat="1" applyFont="1" applyFill="1" applyBorder="1" applyAlignment="1">
      <alignment horizontal="center"/>
    </xf>
    <xf numFmtId="166" fontId="2" fillId="0" borderId="0" xfId="1" applyNumberFormat="1" applyFont="1" applyBorder="1" applyAlignment="1">
      <alignment horizontal="center"/>
    </xf>
    <xf numFmtId="167" fontId="2" fillId="0" borderId="0" xfId="1" applyNumberFormat="1" applyFont="1" applyBorder="1" applyAlignment="1">
      <alignment horizontal="center"/>
    </xf>
    <xf numFmtId="167" fontId="2" fillId="0" borderId="10" xfId="1" applyNumberFormat="1" applyFont="1" applyBorder="1" applyAlignment="1">
      <alignment horizontal="center"/>
    </xf>
    <xf numFmtId="9" fontId="8" fillId="3" borderId="15" xfId="4" applyFont="1" applyFill="1" applyBorder="1" applyAlignment="1">
      <alignment horizontal="center" vertical="top" wrapText="1"/>
    </xf>
    <xf numFmtId="166" fontId="2" fillId="0" borderId="6" xfId="1" applyNumberFormat="1" applyFont="1" applyBorder="1" applyAlignment="1">
      <alignment horizontal="center"/>
    </xf>
    <xf numFmtId="166" fontId="2" fillId="0" borderId="10" xfId="1" applyNumberFormat="1" applyFont="1" applyBorder="1" applyAlignment="1">
      <alignment horizontal="center"/>
    </xf>
    <xf numFmtId="9" fontId="8" fillId="3" borderId="16" xfId="4" applyFont="1" applyFill="1" applyBorder="1" applyAlignment="1">
      <alignment horizontal="center" vertical="top" wrapText="1"/>
    </xf>
    <xf numFmtId="166" fontId="0" fillId="0" borderId="6" xfId="0" applyNumberFormat="1" applyBorder="1" applyAlignment="1">
      <alignment horizontal="center" wrapText="1"/>
    </xf>
    <xf numFmtId="166" fontId="0" fillId="0" borderId="0" xfId="0" applyNumberFormat="1" applyBorder="1" applyAlignment="1">
      <alignment horizontal="center" wrapText="1"/>
    </xf>
    <xf numFmtId="166" fontId="0" fillId="0" borderId="10" xfId="0" applyNumberFormat="1" applyBorder="1" applyAlignment="1">
      <alignment horizontal="center" wrapText="1"/>
    </xf>
    <xf numFmtId="0" fontId="0" fillId="3" borderId="6" xfId="0" applyFill="1" applyBorder="1" applyAlignment="1">
      <alignment wrapText="1"/>
    </xf>
    <xf numFmtId="0" fontId="0" fillId="3" borderId="0" xfId="0" applyFill="1" applyBorder="1" applyAlignment="1">
      <alignment wrapText="1"/>
    </xf>
    <xf numFmtId="0" fontId="0" fillId="3" borderId="10" xfId="0" applyFill="1" applyBorder="1" applyAlignment="1">
      <alignment wrapText="1"/>
    </xf>
    <xf numFmtId="9" fontId="9" fillId="3" borderId="0" xfId="4" applyFont="1" applyFill="1" applyBorder="1" applyAlignment="1">
      <alignment horizontal="center"/>
    </xf>
    <xf numFmtId="9" fontId="9" fillId="3" borderId="10" xfId="4" applyFont="1" applyFill="1" applyBorder="1" applyAlignment="1">
      <alignment horizontal="center"/>
    </xf>
    <xf numFmtId="166" fontId="9" fillId="0" borderId="0" xfId="1" applyNumberFormat="1" applyFont="1" applyFill="1" applyBorder="1" applyAlignment="1">
      <alignment horizontal="center"/>
    </xf>
    <xf numFmtId="166" fontId="9" fillId="0" borderId="10" xfId="1" applyNumberFormat="1" applyFont="1" applyFill="1" applyBorder="1" applyAlignment="1">
      <alignment horizontal="center"/>
    </xf>
    <xf numFmtId="0" fontId="2" fillId="3" borderId="6" xfId="0" applyFont="1" applyFill="1" applyBorder="1"/>
    <xf numFmtId="0" fontId="2" fillId="3" borderId="0" xfId="0" applyFont="1" applyFill="1" applyBorder="1"/>
    <xf numFmtId="0" fontId="0" fillId="3" borderId="10" xfId="0" applyFill="1" applyBorder="1"/>
    <xf numFmtId="44" fontId="2" fillId="0" borderId="6" xfId="0" applyNumberFormat="1" applyFont="1" applyBorder="1" applyAlignment="1">
      <alignment horizontal="center"/>
    </xf>
    <xf numFmtId="166" fontId="2" fillId="0" borderId="6" xfId="0" applyNumberFormat="1" applyFont="1" applyBorder="1" applyAlignment="1">
      <alignment horizontal="center"/>
    </xf>
    <xf numFmtId="44" fontId="2" fillId="0" borderId="0" xfId="0" applyNumberFormat="1" applyFont="1" applyBorder="1" applyAlignment="1">
      <alignment horizontal="center"/>
    </xf>
    <xf numFmtId="166" fontId="2" fillId="0" borderId="0" xfId="0" applyNumberFormat="1" applyFont="1" applyBorder="1" applyAlignment="1">
      <alignment horizontal="center"/>
    </xf>
    <xf numFmtId="44" fontId="2" fillId="0" borderId="10" xfId="0" applyNumberFormat="1" applyFont="1" applyBorder="1" applyAlignment="1">
      <alignment horizontal="center"/>
    </xf>
    <xf numFmtId="166" fontId="2" fillId="0" borderId="10" xfId="0" applyNumberFormat="1" applyFont="1" applyBorder="1" applyAlignment="1">
      <alignment horizontal="center"/>
    </xf>
    <xf numFmtId="0" fontId="2" fillId="0" borderId="11" xfId="0" applyFont="1" applyBorder="1"/>
    <xf numFmtId="38" fontId="8" fillId="3" borderId="13" xfId="0" applyNumberFormat="1" applyFont="1" applyFill="1" applyBorder="1" applyAlignment="1">
      <alignment horizontal="center" vertical="top" wrapText="1"/>
    </xf>
    <xf numFmtId="44" fontId="2" fillId="0" borderId="5" xfId="1" applyNumberFormat="1" applyFont="1" applyBorder="1"/>
    <xf numFmtId="44" fontId="0" fillId="0" borderId="7" xfId="2" applyFont="1" applyBorder="1"/>
    <xf numFmtId="44" fontId="2" fillId="0" borderId="8" xfId="1" applyNumberFormat="1" applyFont="1" applyBorder="1"/>
    <xf numFmtId="44" fontId="0" fillId="0" borderId="1" xfId="2" applyFont="1" applyBorder="1"/>
    <xf numFmtId="44" fontId="2" fillId="0" borderId="9" xfId="1" applyNumberFormat="1" applyFont="1" applyBorder="1"/>
    <xf numFmtId="44" fontId="0" fillId="0" borderId="11" xfId="2" applyFont="1" applyBorder="1"/>
    <xf numFmtId="9" fontId="8" fillId="3" borderId="2" xfId="4" applyFont="1" applyFill="1" applyBorder="1" applyAlignment="1">
      <alignment horizontal="center" vertical="top" wrapText="1"/>
    </xf>
    <xf numFmtId="38" fontId="8" fillId="3" borderId="4" xfId="0" applyNumberFormat="1" applyFont="1" applyFill="1" applyBorder="1" applyAlignment="1">
      <alignment horizontal="center" vertical="top" wrapText="1"/>
    </xf>
    <xf numFmtId="44" fontId="2" fillId="0" borderId="7" xfId="1" applyNumberFormat="1" applyFont="1" applyBorder="1"/>
    <xf numFmtId="44" fontId="2" fillId="0" borderId="1" xfId="1" applyNumberFormat="1" applyFont="1" applyBorder="1"/>
    <xf numFmtId="44" fontId="2" fillId="0" borderId="11" xfId="1" applyNumberFormat="1" applyFont="1" applyBorder="1"/>
    <xf numFmtId="44" fontId="2" fillId="0" borderId="17" xfId="1" applyNumberFormat="1" applyFont="1" applyBorder="1"/>
    <xf numFmtId="44" fontId="2" fillId="0" borderId="18" xfId="1" applyNumberFormat="1" applyFont="1" applyBorder="1"/>
    <xf numFmtId="44" fontId="0" fillId="0" borderId="19" xfId="2" applyFont="1" applyBorder="1"/>
    <xf numFmtId="0" fontId="2" fillId="0" borderId="6" xfId="0" applyFont="1" applyBorder="1" applyAlignment="1">
      <alignment horizontal="left"/>
    </xf>
    <xf numFmtId="0" fontId="2" fillId="0" borderId="0" xfId="0" applyFont="1" applyBorder="1" applyAlignment="1">
      <alignment horizontal="left"/>
    </xf>
    <xf numFmtId="0" fontId="2" fillId="0" borderId="10" xfId="0" applyFont="1" applyBorder="1" applyAlignment="1">
      <alignment horizontal="left"/>
    </xf>
    <xf numFmtId="0" fontId="0" fillId="0" borderId="0" xfId="0"/>
    <xf numFmtId="164" fontId="2" fillId="2" borderId="0" xfId="2" applyNumberFormat="1" applyFont="1" applyFill="1"/>
    <xf numFmtId="3" fontId="2" fillId="2" borderId="0" xfId="0" applyNumberFormat="1" applyFont="1" applyFill="1"/>
    <xf numFmtId="165" fontId="2" fillId="2" borderId="0" xfId="1" applyNumberFormat="1" applyFont="1" applyFill="1"/>
    <xf numFmtId="0" fontId="11" fillId="0" borderId="0" xfId="0" applyFont="1" applyAlignment="1">
      <alignment horizontal="center"/>
    </xf>
    <xf numFmtId="3" fontId="11" fillId="0" borderId="0" xfId="0" applyNumberFormat="1" applyFont="1" applyAlignment="1">
      <alignment horizontal="center"/>
    </xf>
    <xf numFmtId="0" fontId="12" fillId="0" borderId="0" xfId="0" applyFont="1" applyAlignment="1">
      <alignment horizontal="left" wrapText="1"/>
    </xf>
    <xf numFmtId="0" fontId="7" fillId="0" borderId="0" xfId="3" applyFont="1" applyFill="1" applyBorder="1" applyAlignment="1">
      <alignment horizontal="left"/>
    </xf>
  </cellXfs>
  <cellStyles count="11">
    <cellStyle name="Comma" xfId="1" builtinId="3"/>
    <cellStyle name="Comma 2 2" xfId="7" xr:uid="{3EC7A2B3-7AFB-45F8-843D-CBD427D0249D}"/>
    <cellStyle name="Comma 3" xfId="8" xr:uid="{4469ED19-F856-4BA3-B174-69B0C982CD7B}"/>
    <cellStyle name="Currency" xfId="2" builtinId="4"/>
    <cellStyle name="Currency 85" xfId="10" xr:uid="{B2AE6B5B-A74E-4ED0-AE56-21C0D894AFB4}"/>
    <cellStyle name="Normal" xfId="0" builtinId="0"/>
    <cellStyle name="Normal 2 2" xfId="5" xr:uid="{EA471383-7052-4758-868B-B7AB033DFB06}"/>
    <cellStyle name="Normal 3 2" xfId="6" xr:uid="{021DF35F-C986-459F-B8B4-74C4600C7722}"/>
    <cellStyle name="Normal_Raw - Rte-Year" xfId="3" xr:uid="{DFF0978F-8C02-498B-9C5F-EAF8A1AD6366}"/>
    <cellStyle name="Percent" xfId="4" builtinId="5"/>
    <cellStyle name="Percent 2" xfId="9" xr:uid="{B1F9082B-A9AF-4E61-89A0-2A4239C297BB}"/>
  </cellStyles>
  <dxfs count="33">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E6458"/>
        </patternFill>
      </fill>
    </dxf>
    <dxf>
      <fill>
        <patternFill>
          <bgColor rgb="FFFFFF00"/>
        </patternFill>
      </fill>
    </dxf>
    <dxf>
      <fill>
        <patternFill>
          <bgColor rgb="FFFFC000"/>
        </patternFill>
      </fill>
    </dxf>
    <dxf>
      <fill>
        <patternFill>
          <bgColor rgb="FFFF8181"/>
        </patternFill>
      </fill>
    </dxf>
  </dxfs>
  <tableStyles count="0" defaultTableStyle="TableStyleMedium2" defaultPivotStyle="PivotStyleLight16"/>
  <colors>
    <mruColors>
      <color rgb="FFFE6458"/>
      <color rgb="FFFE695E"/>
      <color rgb="FFFF8679"/>
      <color rgb="FFF96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BA331-C301-410F-8D77-6EDC2606B6D0}">
  <dimension ref="A1:N147"/>
  <sheetViews>
    <sheetView tabSelected="1" topLeftCell="A118" workbookViewId="0">
      <selection activeCell="H140" sqref="H140"/>
    </sheetView>
  </sheetViews>
  <sheetFormatPr defaultRowHeight="15" x14ac:dyDescent="0.25"/>
  <cols>
    <col min="1" max="1" width="29.7109375" bestFit="1" customWidth="1"/>
    <col min="2" max="2" width="14.28515625" style="8" customWidth="1"/>
    <col min="3" max="3" width="24.85546875" bestFit="1" customWidth="1"/>
    <col min="4" max="5" width="14.28515625" bestFit="1" customWidth="1"/>
    <col min="6" max="6" width="15.85546875" style="6" bestFit="1" customWidth="1"/>
    <col min="7" max="7" width="14" bestFit="1" customWidth="1"/>
    <col min="8" max="8" width="16.140625" bestFit="1" customWidth="1"/>
    <col min="9" max="9" width="15.140625" customWidth="1"/>
    <col min="10" max="10" width="13.5703125" style="9" customWidth="1"/>
    <col min="11" max="11" width="9.140625" style="47"/>
    <col min="12" max="12" width="10.85546875" style="47" bestFit="1" customWidth="1"/>
    <col min="13" max="13" width="30.42578125" style="9" customWidth="1"/>
    <col min="17" max="18" width="12.7109375" bestFit="1" customWidth="1"/>
  </cols>
  <sheetData>
    <row r="1" spans="1:14" ht="18.75" x14ac:dyDescent="0.3">
      <c r="A1" s="11" t="s">
        <v>70</v>
      </c>
      <c r="B1"/>
      <c r="F1"/>
      <c r="J1"/>
    </row>
    <row r="2" spans="1:14" ht="47.25" thickBot="1" x14ac:dyDescent="0.75">
      <c r="A2" s="179" t="s">
        <v>95</v>
      </c>
      <c r="B2" s="179"/>
      <c r="C2" s="179"/>
      <c r="D2" s="179"/>
      <c r="E2" s="179"/>
      <c r="F2" s="179"/>
      <c r="G2" s="179"/>
      <c r="H2" s="179"/>
      <c r="I2" s="179"/>
      <c r="J2" s="179"/>
      <c r="K2" s="179"/>
      <c r="L2" s="179"/>
      <c r="M2" s="179"/>
      <c r="N2" s="179"/>
    </row>
    <row r="3" spans="1:14" ht="84.75" thickBot="1" x14ac:dyDescent="0.3">
      <c r="A3" s="12" t="s">
        <v>14</v>
      </c>
      <c r="B3" s="13" t="s">
        <v>71</v>
      </c>
      <c r="C3" s="14" t="s">
        <v>72</v>
      </c>
      <c r="D3" s="14" t="s">
        <v>1</v>
      </c>
      <c r="E3" s="15" t="s">
        <v>2</v>
      </c>
      <c r="F3" s="15" t="s">
        <v>73</v>
      </c>
      <c r="G3" s="15" t="s">
        <v>74</v>
      </c>
      <c r="H3" s="16" t="s">
        <v>75</v>
      </c>
      <c r="I3" s="16" t="s">
        <v>80</v>
      </c>
      <c r="J3" s="17" t="s">
        <v>77</v>
      </c>
      <c r="K3" s="46" t="s">
        <v>78</v>
      </c>
      <c r="L3" s="130" t="s">
        <v>92</v>
      </c>
      <c r="M3" s="19" t="s">
        <v>79</v>
      </c>
    </row>
    <row r="4" spans="1:14" ht="15.75" x14ac:dyDescent="0.25">
      <c r="A4" s="20" t="s">
        <v>31</v>
      </c>
      <c r="B4" s="21">
        <v>53</v>
      </c>
      <c r="C4" s="22" t="s">
        <v>16</v>
      </c>
      <c r="D4" s="22" t="s">
        <v>9</v>
      </c>
      <c r="E4" s="24">
        <v>809401.30454889266</v>
      </c>
      <c r="F4" s="24">
        <v>238065.69901646994</v>
      </c>
      <c r="G4" s="24">
        <f t="shared" ref="G4:G35" si="0">+E4-F4</f>
        <v>571335.60553242266</v>
      </c>
      <c r="H4" s="25">
        <v>201070.36917987824</v>
      </c>
      <c r="I4" s="26">
        <v>4263.0499999999874</v>
      </c>
      <c r="J4" s="27">
        <f t="shared" ref="J4:J35" si="1">+G4/H4</f>
        <v>2.841470913207027</v>
      </c>
      <c r="K4" s="102">
        <f t="shared" ref="K4:K35" si="2">+IF(D4="Weekday",J4/$J$139,J4/$J$140)</f>
        <v>0.42922521347538173</v>
      </c>
      <c r="L4" s="142">
        <f t="shared" ref="L4:L35" si="3">+H4/I4</f>
        <v>47.16584820254954</v>
      </c>
      <c r="M4" s="28"/>
    </row>
    <row r="5" spans="1:14" ht="15.75" x14ac:dyDescent="0.25">
      <c r="A5" s="29" t="s">
        <v>31</v>
      </c>
      <c r="B5" s="30">
        <v>94</v>
      </c>
      <c r="C5" s="31" t="s">
        <v>16</v>
      </c>
      <c r="D5" s="31" t="s">
        <v>9</v>
      </c>
      <c r="E5" s="32">
        <v>2616329.5854904</v>
      </c>
      <c r="F5" s="32">
        <v>704912.09479869332</v>
      </c>
      <c r="G5" s="32">
        <f t="shared" si="0"/>
        <v>1911417.4906917065</v>
      </c>
      <c r="H5" s="33">
        <v>591634.72248164297</v>
      </c>
      <c r="I5" s="34">
        <v>14052.679999999944</v>
      </c>
      <c r="J5" s="35">
        <f t="shared" si="1"/>
        <v>3.2307392011648086</v>
      </c>
      <c r="K5" s="102">
        <f t="shared" si="2"/>
        <v>0.48802706966235782</v>
      </c>
      <c r="L5" s="142">
        <f t="shared" si="3"/>
        <v>42.101202224888446</v>
      </c>
      <c r="M5" s="36"/>
    </row>
    <row r="6" spans="1:14" ht="15.75" x14ac:dyDescent="0.25">
      <c r="A6" s="29" t="s">
        <v>31</v>
      </c>
      <c r="B6" s="30">
        <v>111</v>
      </c>
      <c r="C6" s="31" t="s">
        <v>16</v>
      </c>
      <c r="D6" s="31" t="s">
        <v>9</v>
      </c>
      <c r="E6" s="32">
        <v>119996.42070114279</v>
      </c>
      <c r="F6" s="32">
        <v>27666.30594648296</v>
      </c>
      <c r="G6" s="32">
        <f t="shared" si="0"/>
        <v>92330.114754659837</v>
      </c>
      <c r="H6" s="33">
        <v>17145.614673569788</v>
      </c>
      <c r="I6" s="34">
        <v>553.30000000000109</v>
      </c>
      <c r="J6" s="35">
        <f t="shared" si="1"/>
        <v>5.3850571421617239</v>
      </c>
      <c r="K6" s="102">
        <f t="shared" si="2"/>
        <v>0.81345274050781324</v>
      </c>
      <c r="L6" s="142">
        <f t="shared" si="3"/>
        <v>30.987917356894549</v>
      </c>
      <c r="M6" s="36"/>
    </row>
    <row r="7" spans="1:14" ht="15.75" x14ac:dyDescent="0.25">
      <c r="A7" s="29" t="s">
        <v>31</v>
      </c>
      <c r="B7" s="30">
        <v>113</v>
      </c>
      <c r="C7" s="31" t="s">
        <v>16</v>
      </c>
      <c r="D7" s="31" t="s">
        <v>9</v>
      </c>
      <c r="E7" s="32">
        <v>608070.01392538566</v>
      </c>
      <c r="F7" s="32">
        <v>138462.66113560947</v>
      </c>
      <c r="G7" s="32">
        <f t="shared" si="0"/>
        <v>469607.35278977617</v>
      </c>
      <c r="H7" s="33">
        <v>113503.62125402938</v>
      </c>
      <c r="I7" s="34">
        <v>2344.4699999999953</v>
      </c>
      <c r="J7" s="35">
        <f t="shared" si="1"/>
        <v>4.1373777118419923</v>
      </c>
      <c r="K7" s="102">
        <f t="shared" si="2"/>
        <v>0.62498152746857893</v>
      </c>
      <c r="L7" s="142">
        <f t="shared" si="3"/>
        <v>48.413339157263522</v>
      </c>
      <c r="M7" s="36"/>
    </row>
    <row r="8" spans="1:14" ht="15.75" x14ac:dyDescent="0.25">
      <c r="A8" s="29" t="s">
        <v>31</v>
      </c>
      <c r="B8" s="30">
        <v>114</v>
      </c>
      <c r="C8" s="31" t="s">
        <v>16</v>
      </c>
      <c r="D8" s="31" t="s">
        <v>9</v>
      </c>
      <c r="E8" s="32">
        <v>650530.8998917588</v>
      </c>
      <c r="F8" s="32">
        <v>165790.42580523461</v>
      </c>
      <c r="G8" s="32">
        <f t="shared" si="0"/>
        <v>484740.47408652422</v>
      </c>
      <c r="H8" s="33">
        <v>139874.32764430891</v>
      </c>
      <c r="I8" s="34">
        <v>2419.6700000000087</v>
      </c>
      <c r="J8" s="35">
        <f t="shared" si="1"/>
        <v>3.4655428358460956</v>
      </c>
      <c r="K8" s="102">
        <f t="shared" si="2"/>
        <v>0.52349589665348872</v>
      </c>
      <c r="L8" s="142">
        <f t="shared" si="3"/>
        <v>57.807191742803113</v>
      </c>
      <c r="M8" s="36"/>
    </row>
    <row r="9" spans="1:14" ht="15.75" x14ac:dyDescent="0.25">
      <c r="A9" s="29" t="s">
        <v>31</v>
      </c>
      <c r="B9" s="30">
        <v>115</v>
      </c>
      <c r="C9" s="31" t="s">
        <v>16</v>
      </c>
      <c r="D9" s="31" t="s">
        <v>9</v>
      </c>
      <c r="E9" s="32">
        <v>150685.93370236747</v>
      </c>
      <c r="F9" s="32">
        <v>16213.876936733006</v>
      </c>
      <c r="G9" s="32">
        <f t="shared" si="0"/>
        <v>134472.05676563448</v>
      </c>
      <c r="H9" s="33">
        <v>22946.085496776039</v>
      </c>
      <c r="I9" s="34">
        <v>565.18000000000018</v>
      </c>
      <c r="J9" s="35">
        <f t="shared" si="1"/>
        <v>5.8603484583254088</v>
      </c>
      <c r="K9" s="102">
        <f t="shared" si="2"/>
        <v>0.88524901183163274</v>
      </c>
      <c r="L9" s="142">
        <f t="shared" si="3"/>
        <v>40.599606314406088</v>
      </c>
      <c r="M9" s="36"/>
    </row>
    <row r="10" spans="1:14" ht="15.75" x14ac:dyDescent="0.25">
      <c r="A10" s="29" t="s">
        <v>31</v>
      </c>
      <c r="B10" s="30">
        <v>118</v>
      </c>
      <c r="C10" s="31" t="s">
        <v>16</v>
      </c>
      <c r="D10" s="31" t="s">
        <v>9</v>
      </c>
      <c r="E10" s="32">
        <v>187330.01303453397</v>
      </c>
      <c r="F10" s="32">
        <v>31002.229575324476</v>
      </c>
      <c r="G10" s="32">
        <f t="shared" si="0"/>
        <v>156327.78345920949</v>
      </c>
      <c r="H10" s="33">
        <v>20637.766185230212</v>
      </c>
      <c r="I10" s="34">
        <v>787.2699999999993</v>
      </c>
      <c r="J10" s="35">
        <f t="shared" si="1"/>
        <v>7.5748403221608491</v>
      </c>
      <c r="K10" s="102">
        <f t="shared" si="2"/>
        <v>1.1442356982116086</v>
      </c>
      <c r="L10" s="142">
        <f t="shared" si="3"/>
        <v>26.214343472036571</v>
      </c>
      <c r="M10" s="36"/>
    </row>
    <row r="11" spans="1:14" ht="15.75" x14ac:dyDescent="0.25">
      <c r="A11" s="29" t="s">
        <v>31</v>
      </c>
      <c r="B11" s="30">
        <v>133</v>
      </c>
      <c r="C11" s="31" t="s">
        <v>16</v>
      </c>
      <c r="D11" s="31" t="s">
        <v>9</v>
      </c>
      <c r="E11" s="32">
        <v>309893.65649543743</v>
      </c>
      <c r="F11" s="32">
        <v>106802.41368515055</v>
      </c>
      <c r="G11" s="32">
        <f t="shared" si="0"/>
        <v>203091.24281028687</v>
      </c>
      <c r="H11" s="33">
        <v>60874.759503731846</v>
      </c>
      <c r="I11" s="34">
        <v>1409.2099999999996</v>
      </c>
      <c r="J11" s="35">
        <f t="shared" si="1"/>
        <v>3.3362142941663144</v>
      </c>
      <c r="K11" s="102">
        <f t="shared" si="2"/>
        <v>0.50395986316711694</v>
      </c>
      <c r="L11" s="142">
        <f t="shared" si="3"/>
        <v>43.1977913183499</v>
      </c>
      <c r="M11" s="36"/>
    </row>
    <row r="12" spans="1:14" ht="15.75" x14ac:dyDescent="0.25">
      <c r="A12" s="29" t="s">
        <v>31</v>
      </c>
      <c r="B12" s="30">
        <v>134</v>
      </c>
      <c r="C12" s="31" t="s">
        <v>16</v>
      </c>
      <c r="D12" s="31" t="s">
        <v>9</v>
      </c>
      <c r="E12" s="32">
        <v>778154.31539171073</v>
      </c>
      <c r="F12" s="32">
        <v>238679.95703351384</v>
      </c>
      <c r="G12" s="32">
        <f t="shared" si="0"/>
        <v>539474.35835819691</v>
      </c>
      <c r="H12" s="33">
        <v>132318.06074902258</v>
      </c>
      <c r="I12" s="34">
        <v>3545.9699999999916</v>
      </c>
      <c r="J12" s="35">
        <f t="shared" si="1"/>
        <v>4.0771029691967575</v>
      </c>
      <c r="K12" s="102">
        <f t="shared" si="2"/>
        <v>0.61587658144966129</v>
      </c>
      <c r="L12" s="142">
        <f t="shared" si="3"/>
        <v>37.315053638080101</v>
      </c>
      <c r="M12" s="36"/>
    </row>
    <row r="13" spans="1:14" ht="15.75" x14ac:dyDescent="0.25">
      <c r="A13" s="29" t="s">
        <v>31</v>
      </c>
      <c r="B13" s="30">
        <v>135</v>
      </c>
      <c r="C13" s="31" t="s">
        <v>16</v>
      </c>
      <c r="D13" s="31" t="s">
        <v>9</v>
      </c>
      <c r="E13" s="32">
        <v>301742.65985950438</v>
      </c>
      <c r="F13" s="32">
        <v>119264.60882889439</v>
      </c>
      <c r="G13" s="32">
        <f t="shared" si="0"/>
        <v>182478.05103060999</v>
      </c>
      <c r="H13" s="33">
        <v>62098.496160030081</v>
      </c>
      <c r="I13" s="34">
        <v>1265</v>
      </c>
      <c r="J13" s="35">
        <f t="shared" si="1"/>
        <v>2.9385260886247138</v>
      </c>
      <c r="K13" s="102">
        <f t="shared" si="2"/>
        <v>0.44388611610645223</v>
      </c>
      <c r="L13" s="142">
        <f t="shared" si="3"/>
        <v>49.089720284608759</v>
      </c>
      <c r="M13" s="36"/>
    </row>
    <row r="14" spans="1:14" ht="15.75" x14ac:dyDescent="0.25">
      <c r="A14" s="29" t="s">
        <v>31</v>
      </c>
      <c r="B14" s="30">
        <v>146</v>
      </c>
      <c r="C14" s="31" t="s">
        <v>16</v>
      </c>
      <c r="D14" s="31" t="s">
        <v>9</v>
      </c>
      <c r="E14" s="32">
        <v>582535.54602450354</v>
      </c>
      <c r="F14" s="32">
        <v>204497.2945576105</v>
      </c>
      <c r="G14" s="32">
        <f t="shared" si="0"/>
        <v>378038.25146689301</v>
      </c>
      <c r="H14" s="33">
        <v>107435.07434056381</v>
      </c>
      <c r="I14" s="34">
        <v>2486.9899999999911</v>
      </c>
      <c r="J14" s="35">
        <f t="shared" si="1"/>
        <v>3.518760086380456</v>
      </c>
      <c r="K14" s="102">
        <f t="shared" si="2"/>
        <v>0.53153475625082414</v>
      </c>
      <c r="L14" s="142">
        <f t="shared" si="3"/>
        <v>43.198836481274228</v>
      </c>
      <c r="M14" s="36"/>
    </row>
    <row r="15" spans="1:14" ht="15.75" x14ac:dyDescent="0.25">
      <c r="A15" s="29" t="s">
        <v>31</v>
      </c>
      <c r="B15" s="30">
        <v>156</v>
      </c>
      <c r="C15" s="31" t="s">
        <v>16</v>
      </c>
      <c r="D15" s="31" t="s">
        <v>9</v>
      </c>
      <c r="E15" s="32">
        <v>743272.78769350098</v>
      </c>
      <c r="F15" s="32">
        <v>276130.12761294591</v>
      </c>
      <c r="G15" s="32">
        <f t="shared" si="0"/>
        <v>467142.66008055507</v>
      </c>
      <c r="H15" s="33">
        <v>116613.09926280055</v>
      </c>
      <c r="I15" s="34">
        <v>3622.9900000000016</v>
      </c>
      <c r="J15" s="35">
        <f t="shared" si="1"/>
        <v>4.005919258074063</v>
      </c>
      <c r="K15" s="102">
        <f t="shared" si="2"/>
        <v>0.60512375499608206</v>
      </c>
      <c r="L15" s="142">
        <f t="shared" si="3"/>
        <v>32.186977955445776</v>
      </c>
      <c r="M15" s="36"/>
    </row>
    <row r="16" spans="1:14" ht="15.75" x14ac:dyDescent="0.25">
      <c r="A16" s="29" t="s">
        <v>31</v>
      </c>
      <c r="B16" s="30">
        <v>250</v>
      </c>
      <c r="C16" s="31" t="s">
        <v>16</v>
      </c>
      <c r="D16" s="31" t="s">
        <v>9</v>
      </c>
      <c r="E16" s="32">
        <v>2687282.2666792097</v>
      </c>
      <c r="F16" s="32">
        <v>1224167.0252927546</v>
      </c>
      <c r="G16" s="32">
        <f t="shared" si="0"/>
        <v>1463115.241386455</v>
      </c>
      <c r="H16" s="33">
        <v>467440.7997351354</v>
      </c>
      <c r="I16" s="34">
        <v>10658.709999999972</v>
      </c>
      <c r="J16" s="35">
        <f t="shared" si="1"/>
        <v>3.130054634117295</v>
      </c>
      <c r="K16" s="102">
        <f t="shared" si="2"/>
        <v>0.47281792056152494</v>
      </c>
      <c r="L16" s="142">
        <f t="shared" si="3"/>
        <v>43.855288279269878</v>
      </c>
      <c r="M16" s="36"/>
    </row>
    <row r="17" spans="1:13" ht="15.75" x14ac:dyDescent="0.25">
      <c r="A17" s="29" t="s">
        <v>31</v>
      </c>
      <c r="B17" s="30">
        <v>252</v>
      </c>
      <c r="C17" s="31" t="s">
        <v>16</v>
      </c>
      <c r="D17" s="31" t="s">
        <v>9</v>
      </c>
      <c r="E17" s="32">
        <v>194820.53561040881</v>
      </c>
      <c r="F17" s="32">
        <v>56801.076169238317</v>
      </c>
      <c r="G17" s="32">
        <f t="shared" si="0"/>
        <v>138019.4594411705</v>
      </c>
      <c r="H17" s="33">
        <v>29802.489622072404</v>
      </c>
      <c r="I17" s="34">
        <v>584.01000000000204</v>
      </c>
      <c r="J17" s="35">
        <f t="shared" si="1"/>
        <v>4.6311385790719362</v>
      </c>
      <c r="K17" s="102">
        <f t="shared" si="2"/>
        <v>0.69956776118911423</v>
      </c>
      <c r="L17" s="142">
        <f t="shared" si="3"/>
        <v>51.030786496930361</v>
      </c>
      <c r="M17" s="36"/>
    </row>
    <row r="18" spans="1:13" ht="15.75" x14ac:dyDescent="0.25">
      <c r="A18" s="29" t="s">
        <v>31</v>
      </c>
      <c r="B18" s="30">
        <v>261</v>
      </c>
      <c r="C18" s="31" t="s">
        <v>16</v>
      </c>
      <c r="D18" s="31" t="s">
        <v>9</v>
      </c>
      <c r="E18" s="32">
        <v>590669.80550102098</v>
      </c>
      <c r="F18" s="32">
        <v>265258.34154189174</v>
      </c>
      <c r="G18" s="32">
        <f t="shared" si="0"/>
        <v>325411.46395912924</v>
      </c>
      <c r="H18" s="33">
        <v>91908.148120391852</v>
      </c>
      <c r="I18" s="34">
        <v>2254.230000000005</v>
      </c>
      <c r="J18" s="35">
        <f t="shared" si="1"/>
        <v>3.5406160456292506</v>
      </c>
      <c r="K18" s="102">
        <f t="shared" si="2"/>
        <v>0.53483626066907108</v>
      </c>
      <c r="L18" s="142">
        <f t="shared" si="3"/>
        <v>40.771415570013552</v>
      </c>
      <c r="M18" s="36"/>
    </row>
    <row r="19" spans="1:13" ht="15.75" x14ac:dyDescent="0.25">
      <c r="A19" s="29" t="s">
        <v>31</v>
      </c>
      <c r="B19" s="30">
        <v>263</v>
      </c>
      <c r="C19" s="31" t="s">
        <v>16</v>
      </c>
      <c r="D19" s="31" t="s">
        <v>9</v>
      </c>
      <c r="E19" s="32">
        <v>614036.16752053832</v>
      </c>
      <c r="F19" s="32">
        <v>205351.71813441874</v>
      </c>
      <c r="G19" s="32">
        <f t="shared" si="0"/>
        <v>408684.44938611961</v>
      </c>
      <c r="H19" s="33">
        <v>76659.529902321156</v>
      </c>
      <c r="I19" s="34">
        <v>1995.7099999999909</v>
      </c>
      <c r="J19" s="35">
        <f t="shared" si="1"/>
        <v>5.3311629996539436</v>
      </c>
      <c r="K19" s="102">
        <f t="shared" si="2"/>
        <v>0.80531163136766515</v>
      </c>
      <c r="L19" s="142">
        <f t="shared" si="3"/>
        <v>38.412159032285004</v>
      </c>
      <c r="M19" s="36"/>
    </row>
    <row r="20" spans="1:13" ht="15.75" x14ac:dyDescent="0.25">
      <c r="A20" s="29" t="s">
        <v>31</v>
      </c>
      <c r="B20" s="30">
        <v>264</v>
      </c>
      <c r="C20" s="31" t="s">
        <v>16</v>
      </c>
      <c r="D20" s="31" t="s">
        <v>9</v>
      </c>
      <c r="E20" s="32">
        <v>1035498.4412139114</v>
      </c>
      <c r="F20" s="32">
        <v>341086.16449662467</v>
      </c>
      <c r="G20" s="32">
        <f t="shared" si="0"/>
        <v>694412.27671728679</v>
      </c>
      <c r="H20" s="33">
        <v>156670.01093288371</v>
      </c>
      <c r="I20" s="34">
        <v>4521.3499999999985</v>
      </c>
      <c r="J20" s="35">
        <f t="shared" si="1"/>
        <v>4.4323241734805769</v>
      </c>
      <c r="K20" s="102">
        <f t="shared" si="2"/>
        <v>0.66953537363754934</v>
      </c>
      <c r="L20" s="142">
        <f t="shared" si="3"/>
        <v>34.651157493422048</v>
      </c>
      <c r="M20" s="36"/>
    </row>
    <row r="21" spans="1:13" ht="15.75" x14ac:dyDescent="0.25">
      <c r="A21" s="29" t="s">
        <v>31</v>
      </c>
      <c r="B21" s="30">
        <v>265</v>
      </c>
      <c r="C21" s="31" t="s">
        <v>16</v>
      </c>
      <c r="D21" s="31" t="s">
        <v>9</v>
      </c>
      <c r="E21" s="32">
        <v>492265.6079212263</v>
      </c>
      <c r="F21" s="32">
        <v>123529.01193885677</v>
      </c>
      <c r="G21" s="32">
        <f t="shared" si="0"/>
        <v>368736.5959823695</v>
      </c>
      <c r="H21" s="33">
        <v>56634.65523642426</v>
      </c>
      <c r="I21" s="34">
        <v>2355.4299999999894</v>
      </c>
      <c r="J21" s="35">
        <f t="shared" si="1"/>
        <v>6.5107943968769613</v>
      </c>
      <c r="K21" s="102">
        <f t="shared" si="2"/>
        <v>0.98350368532884613</v>
      </c>
      <c r="L21" s="142">
        <f t="shared" si="3"/>
        <v>24.044295621786475</v>
      </c>
      <c r="M21" s="36"/>
    </row>
    <row r="22" spans="1:13" ht="15.75" x14ac:dyDescent="0.25">
      <c r="A22" s="29" t="s">
        <v>31</v>
      </c>
      <c r="B22" s="30">
        <v>270</v>
      </c>
      <c r="C22" s="31" t="s">
        <v>16</v>
      </c>
      <c r="D22" s="31" t="s">
        <v>9</v>
      </c>
      <c r="E22" s="32">
        <v>2117481.1240232089</v>
      </c>
      <c r="F22" s="32">
        <v>927502.01628167764</v>
      </c>
      <c r="G22" s="32">
        <f t="shared" si="0"/>
        <v>1189979.1077415312</v>
      </c>
      <c r="H22" s="33">
        <v>361166.02419744967</v>
      </c>
      <c r="I22" s="34">
        <v>8178.4400000000278</v>
      </c>
      <c r="J22" s="35">
        <f t="shared" si="1"/>
        <v>3.2948257256085887</v>
      </c>
      <c r="K22" s="102">
        <f t="shared" si="2"/>
        <v>0.4977078135360406</v>
      </c>
      <c r="L22" s="142">
        <f t="shared" si="3"/>
        <v>44.160747550565688</v>
      </c>
      <c r="M22" s="36"/>
    </row>
    <row r="23" spans="1:13" ht="15.75" x14ac:dyDescent="0.25">
      <c r="A23" s="29" t="s">
        <v>31</v>
      </c>
      <c r="B23" s="30">
        <v>272</v>
      </c>
      <c r="C23" s="31" t="s">
        <v>16</v>
      </c>
      <c r="D23" s="31" t="s">
        <v>9</v>
      </c>
      <c r="E23" s="32">
        <v>153702.48481877736</v>
      </c>
      <c r="F23" s="32">
        <v>26764.566405734815</v>
      </c>
      <c r="G23" s="32">
        <f t="shared" si="0"/>
        <v>126937.91841304254</v>
      </c>
      <c r="H23" s="33">
        <v>14272.493828347853</v>
      </c>
      <c r="I23" s="34">
        <v>641.20000000000039</v>
      </c>
      <c r="J23" s="35">
        <f t="shared" si="1"/>
        <v>8.8938849748121793</v>
      </c>
      <c r="K23" s="102">
        <f t="shared" si="2"/>
        <v>1.3434871563160391</v>
      </c>
      <c r="L23" s="142">
        <f t="shared" si="3"/>
        <v>22.259035914453907</v>
      </c>
      <c r="M23" s="36"/>
    </row>
    <row r="24" spans="1:13" ht="15.75" x14ac:dyDescent="0.25">
      <c r="A24" s="29" t="s">
        <v>31</v>
      </c>
      <c r="B24" s="30">
        <v>275</v>
      </c>
      <c r="C24" s="31" t="s">
        <v>16</v>
      </c>
      <c r="D24" s="31" t="s">
        <v>9</v>
      </c>
      <c r="E24" s="32">
        <v>733467.38722291635</v>
      </c>
      <c r="F24" s="32">
        <v>252034.08279270472</v>
      </c>
      <c r="G24" s="32">
        <f t="shared" si="0"/>
        <v>481433.30443021166</v>
      </c>
      <c r="H24" s="33">
        <v>101860.72876906485</v>
      </c>
      <c r="I24" s="34">
        <v>3159.1599999999967</v>
      </c>
      <c r="J24" s="35">
        <f t="shared" si="1"/>
        <v>4.7263877870116238</v>
      </c>
      <c r="K24" s="102">
        <f t="shared" si="2"/>
        <v>0.71395585906519998</v>
      </c>
      <c r="L24" s="142">
        <f t="shared" si="3"/>
        <v>32.242978756715381</v>
      </c>
      <c r="M24" s="36"/>
    </row>
    <row r="25" spans="1:13" ht="15.75" x14ac:dyDescent="0.25">
      <c r="A25" s="29" t="s">
        <v>31</v>
      </c>
      <c r="B25" s="30">
        <v>288</v>
      </c>
      <c r="C25" s="31" t="s">
        <v>16</v>
      </c>
      <c r="D25" s="31" t="s">
        <v>9</v>
      </c>
      <c r="E25" s="32">
        <v>1106507.7712499704</v>
      </c>
      <c r="F25" s="32">
        <v>346689.76743523579</v>
      </c>
      <c r="G25" s="32">
        <f t="shared" si="0"/>
        <v>759818.00381473463</v>
      </c>
      <c r="H25" s="33">
        <v>135487.90703766129</v>
      </c>
      <c r="I25" s="34">
        <v>4394.6099999999797</v>
      </c>
      <c r="J25" s="35">
        <f t="shared" si="1"/>
        <v>5.608013441402778</v>
      </c>
      <c r="K25" s="102">
        <f t="shared" si="2"/>
        <v>0.8471319397889393</v>
      </c>
      <c r="L25" s="142">
        <f t="shared" si="3"/>
        <v>30.830473474929953</v>
      </c>
      <c r="M25" s="36"/>
    </row>
    <row r="26" spans="1:13" ht="15.75" x14ac:dyDescent="0.25">
      <c r="A26" s="29" t="s">
        <v>31</v>
      </c>
      <c r="B26" s="30">
        <v>294</v>
      </c>
      <c r="C26" s="31" t="s">
        <v>16</v>
      </c>
      <c r="D26" s="31" t="s">
        <v>9</v>
      </c>
      <c r="E26" s="32">
        <v>744669.69676789409</v>
      </c>
      <c r="F26" s="32">
        <v>161710.85129679201</v>
      </c>
      <c r="G26" s="32">
        <f t="shared" si="0"/>
        <v>582958.84547110205</v>
      </c>
      <c r="H26" s="33">
        <v>80325.623915294884</v>
      </c>
      <c r="I26" s="34">
        <v>4164.3499999999831</v>
      </c>
      <c r="J26" s="35">
        <f t="shared" si="1"/>
        <v>7.2574455952666463</v>
      </c>
      <c r="K26" s="102">
        <f t="shared" si="2"/>
        <v>1.0962908754179224</v>
      </c>
      <c r="L26" s="142">
        <f t="shared" si="3"/>
        <v>19.288874353811568</v>
      </c>
      <c r="M26" s="36"/>
    </row>
    <row r="27" spans="1:13" ht="15.75" x14ac:dyDescent="0.25">
      <c r="A27" s="29" t="s">
        <v>39</v>
      </c>
      <c r="B27" s="30">
        <v>350</v>
      </c>
      <c r="C27" s="31" t="s">
        <v>16</v>
      </c>
      <c r="D27" s="31" t="s">
        <v>9</v>
      </c>
      <c r="E27" s="32">
        <v>140784.89066696921</v>
      </c>
      <c r="F27" s="32">
        <v>56777.149363685552</v>
      </c>
      <c r="G27" s="32">
        <f t="shared" si="0"/>
        <v>84007.741303283663</v>
      </c>
      <c r="H27" s="33">
        <v>38741</v>
      </c>
      <c r="I27" s="34">
        <v>1492.7</v>
      </c>
      <c r="J27" s="35">
        <f t="shared" si="1"/>
        <v>2.1684453499724752</v>
      </c>
      <c r="K27" s="102">
        <f t="shared" si="2"/>
        <v>0.32755972053964882</v>
      </c>
      <c r="L27" s="142">
        <f t="shared" si="3"/>
        <v>25.95364105312521</v>
      </c>
      <c r="M27" s="36"/>
    </row>
    <row r="28" spans="1:13" ht="15.75" x14ac:dyDescent="0.25">
      <c r="A28" s="29" t="s">
        <v>31</v>
      </c>
      <c r="B28" s="30">
        <v>351</v>
      </c>
      <c r="C28" s="31" t="s">
        <v>16</v>
      </c>
      <c r="D28" s="31" t="s">
        <v>9</v>
      </c>
      <c r="E28" s="32">
        <v>440328.9147773991</v>
      </c>
      <c r="F28" s="32">
        <v>173495.76632538412</v>
      </c>
      <c r="G28" s="32">
        <f t="shared" si="0"/>
        <v>266833.14845201501</v>
      </c>
      <c r="H28" s="33">
        <v>78249.569002561504</v>
      </c>
      <c r="I28" s="34">
        <v>1880.3800000000003</v>
      </c>
      <c r="J28" s="35">
        <f t="shared" si="1"/>
        <v>3.4100270692006012</v>
      </c>
      <c r="K28" s="102">
        <f t="shared" si="2"/>
        <v>0.51510982918438086</v>
      </c>
      <c r="L28" s="142">
        <f t="shared" si="3"/>
        <v>41.613699891809894</v>
      </c>
      <c r="M28" s="36"/>
    </row>
    <row r="29" spans="1:13" ht="15.75" x14ac:dyDescent="0.25">
      <c r="A29" s="29" t="s">
        <v>31</v>
      </c>
      <c r="B29" s="30">
        <v>353</v>
      </c>
      <c r="C29" s="31" t="s">
        <v>16</v>
      </c>
      <c r="D29" s="31" t="s">
        <v>9</v>
      </c>
      <c r="E29" s="32">
        <v>91572.861590179571</v>
      </c>
      <c r="F29" s="32">
        <v>14470.802264316597</v>
      </c>
      <c r="G29" s="32">
        <f t="shared" si="0"/>
        <v>77102.059325862967</v>
      </c>
      <c r="H29" s="33">
        <v>8633.6872122445475</v>
      </c>
      <c r="I29" s="34">
        <v>406.63000000000187</v>
      </c>
      <c r="J29" s="35">
        <f t="shared" si="1"/>
        <v>8.9303744078792402</v>
      </c>
      <c r="K29" s="102">
        <f t="shared" si="2"/>
        <v>1.3489991552687675</v>
      </c>
      <c r="L29" s="142">
        <f t="shared" si="3"/>
        <v>21.23229277781892</v>
      </c>
      <c r="M29" s="36"/>
    </row>
    <row r="30" spans="1:13" ht="15.75" x14ac:dyDescent="0.25">
      <c r="A30" s="29" t="s">
        <v>31</v>
      </c>
      <c r="B30" s="30">
        <v>355</v>
      </c>
      <c r="C30" s="31" t="s">
        <v>16</v>
      </c>
      <c r="D30" s="31" t="s">
        <v>9</v>
      </c>
      <c r="E30" s="32">
        <v>1306839.9822036806</v>
      </c>
      <c r="F30" s="32">
        <v>683532.84570085036</v>
      </c>
      <c r="G30" s="32">
        <f t="shared" si="0"/>
        <v>623307.1365028302</v>
      </c>
      <c r="H30" s="33">
        <v>266888.16529446025</v>
      </c>
      <c r="I30" s="34">
        <v>5260.8499999999985</v>
      </c>
      <c r="J30" s="35">
        <f t="shared" si="1"/>
        <v>2.3354618808785674</v>
      </c>
      <c r="K30" s="102">
        <f t="shared" si="2"/>
        <v>0.35278880375809174</v>
      </c>
      <c r="L30" s="142">
        <f t="shared" si="3"/>
        <v>50.730996948109208</v>
      </c>
      <c r="M30" s="36"/>
    </row>
    <row r="31" spans="1:13" ht="15.75" x14ac:dyDescent="0.25">
      <c r="A31" s="29" t="s">
        <v>31</v>
      </c>
      <c r="B31" s="30">
        <v>361</v>
      </c>
      <c r="C31" s="31" t="s">
        <v>16</v>
      </c>
      <c r="D31" s="31" t="s">
        <v>9</v>
      </c>
      <c r="E31" s="32">
        <v>426878.67597537569</v>
      </c>
      <c r="F31" s="32">
        <v>132281.74416850059</v>
      </c>
      <c r="G31" s="32">
        <f t="shared" si="0"/>
        <v>294596.9318068751</v>
      </c>
      <c r="H31" s="33">
        <v>55625.788728807158</v>
      </c>
      <c r="I31" s="34">
        <v>1662.9099999999989</v>
      </c>
      <c r="J31" s="35">
        <f t="shared" si="1"/>
        <v>5.2960495219784809</v>
      </c>
      <c r="K31" s="102">
        <f t="shared" si="2"/>
        <v>0.80000748066140193</v>
      </c>
      <c r="L31" s="142">
        <f t="shared" si="3"/>
        <v>33.450871501649033</v>
      </c>
      <c r="M31" s="36"/>
    </row>
    <row r="32" spans="1:13" ht="15.75" x14ac:dyDescent="0.25">
      <c r="A32" s="29" t="s">
        <v>39</v>
      </c>
      <c r="B32" s="30">
        <v>364</v>
      </c>
      <c r="C32" s="31" t="s">
        <v>16</v>
      </c>
      <c r="D32" s="31" t="s">
        <v>9</v>
      </c>
      <c r="E32" s="32">
        <v>75016.009791554039</v>
      </c>
      <c r="F32" s="32">
        <v>19387.976301000883</v>
      </c>
      <c r="G32" s="32">
        <f t="shared" si="0"/>
        <v>55628.033490553156</v>
      </c>
      <c r="H32" s="33">
        <v>9817</v>
      </c>
      <c r="I32" s="34">
        <v>1135.9699999999998</v>
      </c>
      <c r="J32" s="35">
        <f t="shared" si="1"/>
        <v>5.6665003046300457</v>
      </c>
      <c r="K32" s="102">
        <f t="shared" si="2"/>
        <v>0.85596681338822445</v>
      </c>
      <c r="L32" s="142">
        <f t="shared" si="3"/>
        <v>8.6419535727175916</v>
      </c>
      <c r="M32" s="36"/>
    </row>
    <row r="33" spans="1:13" ht="15.75" x14ac:dyDescent="0.25">
      <c r="A33" s="29" t="s">
        <v>31</v>
      </c>
      <c r="B33" s="30">
        <v>365</v>
      </c>
      <c r="C33" s="31" t="s">
        <v>16</v>
      </c>
      <c r="D33" s="31" t="s">
        <v>9</v>
      </c>
      <c r="E33" s="32">
        <v>1180824.621481522</v>
      </c>
      <c r="F33" s="32">
        <v>439168.41395486833</v>
      </c>
      <c r="G33" s="32">
        <f t="shared" si="0"/>
        <v>741656.20752665366</v>
      </c>
      <c r="H33" s="33">
        <v>165461.26958749443</v>
      </c>
      <c r="I33" s="34">
        <v>4034.2500000000059</v>
      </c>
      <c r="J33" s="35">
        <f t="shared" si="1"/>
        <v>4.4823553534651959</v>
      </c>
      <c r="K33" s="102">
        <f t="shared" si="2"/>
        <v>0.67709295369564892</v>
      </c>
      <c r="L33" s="142">
        <f t="shared" si="3"/>
        <v>41.014133875564028</v>
      </c>
      <c r="M33" s="36"/>
    </row>
    <row r="34" spans="1:13" ht="15.75" x14ac:dyDescent="0.25">
      <c r="A34" s="29" t="s">
        <v>31</v>
      </c>
      <c r="B34" s="30">
        <v>375</v>
      </c>
      <c r="C34" s="31" t="s">
        <v>16</v>
      </c>
      <c r="D34" s="31" t="s">
        <v>9</v>
      </c>
      <c r="E34" s="32">
        <v>966776.95212273428</v>
      </c>
      <c r="F34" s="32">
        <v>549839.30775401555</v>
      </c>
      <c r="G34" s="32">
        <f t="shared" si="0"/>
        <v>416937.64436871873</v>
      </c>
      <c r="H34" s="33">
        <v>192041.73017053411</v>
      </c>
      <c r="I34" s="34">
        <v>3433.2100000000137</v>
      </c>
      <c r="J34" s="35">
        <f t="shared" si="1"/>
        <v>2.1710783588466724</v>
      </c>
      <c r="K34" s="102">
        <f t="shared" si="2"/>
        <v>0.32795745601913479</v>
      </c>
      <c r="L34" s="142">
        <f t="shared" si="3"/>
        <v>55.936493884887128</v>
      </c>
      <c r="M34" s="36"/>
    </row>
    <row r="35" spans="1:13" ht="15.75" x14ac:dyDescent="0.25">
      <c r="A35" s="29" t="s">
        <v>28</v>
      </c>
      <c r="B35" s="30">
        <v>426</v>
      </c>
      <c r="C35" s="31" t="s">
        <v>16</v>
      </c>
      <c r="D35" s="31" t="s">
        <v>9</v>
      </c>
      <c r="E35" s="32">
        <v>139752.46805966584</v>
      </c>
      <c r="F35" s="32">
        <v>12565.900223694814</v>
      </c>
      <c r="G35" s="32">
        <f t="shared" si="0"/>
        <v>127186.56783597103</v>
      </c>
      <c r="H35" s="33">
        <v>10698</v>
      </c>
      <c r="I35" s="34">
        <v>810.61199999999985</v>
      </c>
      <c r="J35" s="35">
        <f t="shared" si="1"/>
        <v>11.888817333704527</v>
      </c>
      <c r="K35" s="102">
        <f t="shared" si="2"/>
        <v>1.7958938570550644</v>
      </c>
      <c r="L35" s="142">
        <f t="shared" si="3"/>
        <v>13.197436011309975</v>
      </c>
      <c r="M35" s="36"/>
    </row>
    <row r="36" spans="1:13" ht="15.75" x14ac:dyDescent="0.25">
      <c r="A36" s="29" t="s">
        <v>28</v>
      </c>
      <c r="B36" s="30">
        <v>436</v>
      </c>
      <c r="C36" s="31" t="s">
        <v>16</v>
      </c>
      <c r="D36" s="31" t="s">
        <v>9</v>
      </c>
      <c r="E36" s="32">
        <v>266717.01582619909</v>
      </c>
      <c r="F36" s="32">
        <v>30856.434347356357</v>
      </c>
      <c r="G36" s="32">
        <f t="shared" ref="G36:G67" si="4">+E36-F36</f>
        <v>235860.58147884274</v>
      </c>
      <c r="H36" s="33">
        <v>25405</v>
      </c>
      <c r="I36" s="34">
        <v>1113.453</v>
      </c>
      <c r="J36" s="35">
        <f t="shared" ref="J36:J67" si="5">+G36/H36</f>
        <v>9.284022101115637</v>
      </c>
      <c r="K36" s="102">
        <f t="shared" ref="K36:K67" si="6">+IF(D36="Weekday",J36/$J$139,J36/$J$140)</f>
        <v>1.4024202569661084</v>
      </c>
      <c r="L36" s="142">
        <f t="shared" ref="L36:L67" si="7">+H36/I36</f>
        <v>22.816409852952933</v>
      </c>
      <c r="M36" s="36"/>
    </row>
    <row r="37" spans="1:13" ht="15.75" x14ac:dyDescent="0.25">
      <c r="A37" s="29" t="s">
        <v>31</v>
      </c>
      <c r="B37" s="30">
        <v>452</v>
      </c>
      <c r="C37" s="31" t="s">
        <v>16</v>
      </c>
      <c r="D37" s="31" t="s">
        <v>9</v>
      </c>
      <c r="E37" s="32">
        <v>272390.83213781542</v>
      </c>
      <c r="F37" s="32">
        <v>97512.264959024193</v>
      </c>
      <c r="G37" s="32">
        <f t="shared" si="4"/>
        <v>174878.56717879121</v>
      </c>
      <c r="H37" s="33">
        <v>39480.855033380911</v>
      </c>
      <c r="I37" s="34">
        <v>1295.3599999999949</v>
      </c>
      <c r="J37" s="35">
        <f t="shared" si="5"/>
        <v>4.4294523771314491</v>
      </c>
      <c r="K37" s="102">
        <f t="shared" si="6"/>
        <v>0.66910156754251493</v>
      </c>
      <c r="L37" s="142">
        <f t="shared" si="7"/>
        <v>30.478673907933754</v>
      </c>
      <c r="M37" s="36"/>
    </row>
    <row r="38" spans="1:13" ht="15.75" x14ac:dyDescent="0.25">
      <c r="A38" s="29" t="s">
        <v>28</v>
      </c>
      <c r="B38" s="30">
        <v>460</v>
      </c>
      <c r="C38" s="31" t="s">
        <v>16</v>
      </c>
      <c r="D38" s="31" t="s">
        <v>9</v>
      </c>
      <c r="E38" s="32">
        <v>2335784.9376293616</v>
      </c>
      <c r="F38" s="32">
        <v>1074201.2305070527</v>
      </c>
      <c r="G38" s="32">
        <f t="shared" si="4"/>
        <v>1261583.7071223089</v>
      </c>
      <c r="H38" s="33">
        <v>434670</v>
      </c>
      <c r="I38" s="34">
        <v>8966.961000000003</v>
      </c>
      <c r="J38" s="35">
        <f t="shared" si="5"/>
        <v>2.9023942464911516</v>
      </c>
      <c r="K38" s="102">
        <f t="shared" si="6"/>
        <v>0.43842813391105007</v>
      </c>
      <c r="L38" s="142">
        <f t="shared" si="7"/>
        <v>48.474616985620862</v>
      </c>
      <c r="M38" s="36"/>
    </row>
    <row r="39" spans="1:13" ht="15.75" x14ac:dyDescent="0.25">
      <c r="A39" s="29" t="s">
        <v>28</v>
      </c>
      <c r="B39" s="30">
        <v>464</v>
      </c>
      <c r="C39" s="31" t="s">
        <v>16</v>
      </c>
      <c r="D39" s="31" t="s">
        <v>9</v>
      </c>
      <c r="E39" s="32">
        <v>989903.34114464163</v>
      </c>
      <c r="F39" s="32">
        <v>144066.97144231753</v>
      </c>
      <c r="G39" s="32">
        <f t="shared" si="4"/>
        <v>845836.36970232404</v>
      </c>
      <c r="H39" s="33">
        <v>59618</v>
      </c>
      <c r="I39" s="34">
        <v>4779.4119999999984</v>
      </c>
      <c r="J39" s="35">
        <f t="shared" si="5"/>
        <v>14.18760055188574</v>
      </c>
      <c r="K39" s="102">
        <f t="shared" si="6"/>
        <v>2.1431420773241299</v>
      </c>
      <c r="L39" s="142">
        <f t="shared" si="7"/>
        <v>12.473919385899357</v>
      </c>
      <c r="M39" s="36"/>
    </row>
    <row r="40" spans="1:13" ht="30" x14ac:dyDescent="0.25">
      <c r="A40" s="29" t="s">
        <v>28</v>
      </c>
      <c r="B40" s="30">
        <v>465</v>
      </c>
      <c r="C40" s="31" t="s">
        <v>16</v>
      </c>
      <c r="D40" s="31" t="s">
        <v>9</v>
      </c>
      <c r="E40" s="32">
        <v>2011094.4848768602</v>
      </c>
      <c r="F40" s="32">
        <v>498902.61285116751</v>
      </c>
      <c r="G40" s="32">
        <f t="shared" si="4"/>
        <v>1512191.8720256926</v>
      </c>
      <c r="H40" s="33">
        <v>244543</v>
      </c>
      <c r="I40" s="34">
        <v>10541.565999999999</v>
      </c>
      <c r="J40" s="35">
        <f t="shared" si="5"/>
        <v>6.183746302391369</v>
      </c>
      <c r="K40" s="102">
        <f t="shared" si="6"/>
        <v>0.93410064990806174</v>
      </c>
      <c r="L40" s="142">
        <f t="shared" si="7"/>
        <v>23.197976467632991</v>
      </c>
      <c r="M40" s="36" t="s">
        <v>22</v>
      </c>
    </row>
    <row r="41" spans="1:13" ht="15.75" x14ac:dyDescent="0.25">
      <c r="A41" s="29" t="s">
        <v>31</v>
      </c>
      <c r="B41" s="30">
        <v>467</v>
      </c>
      <c r="C41" s="31" t="s">
        <v>16</v>
      </c>
      <c r="D41" s="31" t="s">
        <v>9</v>
      </c>
      <c r="E41" s="32">
        <v>1293803.0224918667</v>
      </c>
      <c r="F41" s="32">
        <v>758497.56225365971</v>
      </c>
      <c r="G41" s="32">
        <f t="shared" si="4"/>
        <v>535305.46023820702</v>
      </c>
      <c r="H41" s="33">
        <v>275906.5723919624</v>
      </c>
      <c r="I41" s="34">
        <v>4753.8699999999926</v>
      </c>
      <c r="J41" s="35">
        <f t="shared" si="5"/>
        <v>1.9401692957054086</v>
      </c>
      <c r="K41" s="102">
        <f t="shared" si="6"/>
        <v>0.29307693288601339</v>
      </c>
      <c r="L41" s="142">
        <f t="shared" si="7"/>
        <v>58.038308239805218</v>
      </c>
      <c r="M41" s="36"/>
    </row>
    <row r="42" spans="1:13" ht="15.75" x14ac:dyDescent="0.25">
      <c r="A42" s="29" t="s">
        <v>28</v>
      </c>
      <c r="B42" s="30">
        <v>470</v>
      </c>
      <c r="C42" s="31" t="s">
        <v>16</v>
      </c>
      <c r="D42" s="31" t="s">
        <v>9</v>
      </c>
      <c r="E42" s="32">
        <v>732524.3946523089</v>
      </c>
      <c r="F42" s="32">
        <v>356505.58528693108</v>
      </c>
      <c r="G42" s="32">
        <f t="shared" si="4"/>
        <v>376018.80936537782</v>
      </c>
      <c r="H42" s="33">
        <v>142347</v>
      </c>
      <c r="I42" s="34">
        <v>3433.2420000000002</v>
      </c>
      <c r="J42" s="35">
        <f t="shared" si="5"/>
        <v>2.6415646930766212</v>
      </c>
      <c r="K42" s="102">
        <f t="shared" si="6"/>
        <v>0.39902789925628718</v>
      </c>
      <c r="L42" s="142">
        <f t="shared" si="7"/>
        <v>41.461394215729619</v>
      </c>
      <c r="M42" s="36"/>
    </row>
    <row r="43" spans="1:13" ht="15.75" x14ac:dyDescent="0.25">
      <c r="A43" s="29" t="s">
        <v>28</v>
      </c>
      <c r="B43" s="30">
        <v>472</v>
      </c>
      <c r="C43" s="31" t="s">
        <v>16</v>
      </c>
      <c r="D43" s="31" t="s">
        <v>9</v>
      </c>
      <c r="E43" s="32">
        <v>728860.87647150282</v>
      </c>
      <c r="F43" s="32">
        <v>226441.59088211233</v>
      </c>
      <c r="G43" s="32">
        <f t="shared" si="4"/>
        <v>502419.28558939049</v>
      </c>
      <c r="H43" s="33">
        <v>91347</v>
      </c>
      <c r="I43" s="34">
        <v>3721.1289999999999</v>
      </c>
      <c r="J43" s="35">
        <f t="shared" si="5"/>
        <v>5.5001180727269698</v>
      </c>
      <c r="K43" s="102">
        <f t="shared" si="6"/>
        <v>0.83083354572914947</v>
      </c>
      <c r="L43" s="142">
        <f t="shared" si="7"/>
        <v>24.548194916112827</v>
      </c>
      <c r="M43" s="36"/>
    </row>
    <row r="44" spans="1:13" ht="30" x14ac:dyDescent="0.25">
      <c r="A44" s="29" t="s">
        <v>28</v>
      </c>
      <c r="B44" s="30">
        <v>475</v>
      </c>
      <c r="C44" s="31" t="s">
        <v>16</v>
      </c>
      <c r="D44" s="31" t="s">
        <v>9</v>
      </c>
      <c r="E44" s="32">
        <v>753851.59598061233</v>
      </c>
      <c r="F44" s="32">
        <v>131436.1737870145</v>
      </c>
      <c r="G44" s="32">
        <f t="shared" si="4"/>
        <v>622415.42219359777</v>
      </c>
      <c r="H44" s="33">
        <v>59733</v>
      </c>
      <c r="I44" s="34">
        <v>3998.8809999999994</v>
      </c>
      <c r="J44" s="35">
        <f t="shared" si="5"/>
        <v>10.419959188281148</v>
      </c>
      <c r="K44" s="102">
        <f t="shared" si="6"/>
        <v>1.5740119619760042</v>
      </c>
      <c r="L44" s="142">
        <f t="shared" si="7"/>
        <v>14.937428745691609</v>
      </c>
      <c r="M44" s="36" t="s">
        <v>23</v>
      </c>
    </row>
    <row r="45" spans="1:13" ht="15.75" x14ac:dyDescent="0.25">
      <c r="A45" s="29" t="s">
        <v>28</v>
      </c>
      <c r="B45" s="30">
        <v>476</v>
      </c>
      <c r="C45" s="31" t="s">
        <v>16</v>
      </c>
      <c r="D45" s="31" t="s">
        <v>9</v>
      </c>
      <c r="E45" s="32">
        <v>960836.15805654018</v>
      </c>
      <c r="F45" s="32">
        <v>289516.310120621</v>
      </c>
      <c r="G45" s="32">
        <f t="shared" si="4"/>
        <v>671319.84793591918</v>
      </c>
      <c r="H45" s="33">
        <v>111813</v>
      </c>
      <c r="I45" s="34">
        <v>5022.0499999999993</v>
      </c>
      <c r="J45" s="35">
        <f t="shared" si="5"/>
        <v>6.0039516687318937</v>
      </c>
      <c r="K45" s="102">
        <f t="shared" si="6"/>
        <v>0.90694133968759727</v>
      </c>
      <c r="L45" s="142">
        <f t="shared" si="7"/>
        <v>22.264413934548642</v>
      </c>
      <c r="M45" s="36"/>
    </row>
    <row r="46" spans="1:13" ht="15.75" x14ac:dyDescent="0.25">
      <c r="A46" s="29" t="s">
        <v>28</v>
      </c>
      <c r="B46" s="30">
        <v>477</v>
      </c>
      <c r="C46" s="31" t="s">
        <v>16</v>
      </c>
      <c r="D46" s="31" t="s">
        <v>9</v>
      </c>
      <c r="E46" s="32">
        <v>1875586.0590598367</v>
      </c>
      <c r="F46" s="32">
        <v>881063.97543677059</v>
      </c>
      <c r="G46" s="32">
        <f t="shared" si="4"/>
        <v>994522.08362306608</v>
      </c>
      <c r="H46" s="33">
        <v>354372</v>
      </c>
      <c r="I46" s="34">
        <v>8629.9300000000021</v>
      </c>
      <c r="J46" s="35">
        <f t="shared" si="5"/>
        <v>2.8064352816336111</v>
      </c>
      <c r="K46" s="102">
        <f t="shared" si="6"/>
        <v>0.42393282199903493</v>
      </c>
      <c r="L46" s="142">
        <f t="shared" si="7"/>
        <v>41.063137244450409</v>
      </c>
      <c r="M46" s="36"/>
    </row>
    <row r="47" spans="1:13" ht="30" x14ac:dyDescent="0.25">
      <c r="A47" s="29" t="s">
        <v>28</v>
      </c>
      <c r="B47" s="30">
        <v>478</v>
      </c>
      <c r="C47" s="31" t="s">
        <v>16</v>
      </c>
      <c r="D47" s="31" t="s">
        <v>9</v>
      </c>
      <c r="E47" s="32">
        <v>568149.9167666951</v>
      </c>
      <c r="F47" s="32">
        <v>87820.067831040651</v>
      </c>
      <c r="G47" s="32">
        <f t="shared" si="4"/>
        <v>480329.84893565445</v>
      </c>
      <c r="H47" s="33">
        <v>34954</v>
      </c>
      <c r="I47" s="34">
        <v>2792.8110000000006</v>
      </c>
      <c r="J47" s="35">
        <f t="shared" si="5"/>
        <v>13.741770582355509</v>
      </c>
      <c r="K47" s="102">
        <f t="shared" si="6"/>
        <v>2.075796160476663</v>
      </c>
      <c r="L47" s="142">
        <f t="shared" si="7"/>
        <v>12.515705502448963</v>
      </c>
      <c r="M47" s="36" t="s">
        <v>24</v>
      </c>
    </row>
    <row r="48" spans="1:13" ht="15.75" x14ac:dyDescent="0.25">
      <c r="A48" s="29" t="s">
        <v>28</v>
      </c>
      <c r="B48" s="30">
        <v>479</v>
      </c>
      <c r="C48" s="31" t="s">
        <v>16</v>
      </c>
      <c r="D48" s="31" t="s">
        <v>9</v>
      </c>
      <c r="E48" s="32">
        <v>213714.83927772177</v>
      </c>
      <c r="F48" s="32">
        <v>33970.990950953455</v>
      </c>
      <c r="G48" s="32">
        <f t="shared" si="4"/>
        <v>179743.84832676832</v>
      </c>
      <c r="H48" s="33">
        <v>12775</v>
      </c>
      <c r="I48" s="34">
        <v>1088.153</v>
      </c>
      <c r="J48" s="35">
        <f t="shared" si="5"/>
        <v>14.069968557868362</v>
      </c>
      <c r="K48" s="102">
        <f t="shared" si="6"/>
        <v>2.1253728939378189</v>
      </c>
      <c r="L48" s="142">
        <f t="shared" si="7"/>
        <v>11.740076992849351</v>
      </c>
      <c r="M48" s="36"/>
    </row>
    <row r="49" spans="1:13" ht="15.75" x14ac:dyDescent="0.25">
      <c r="A49" s="29" t="s">
        <v>28</v>
      </c>
      <c r="B49" s="30">
        <v>480</v>
      </c>
      <c r="C49" s="31" t="s">
        <v>16</v>
      </c>
      <c r="D49" s="31" t="s">
        <v>9</v>
      </c>
      <c r="E49" s="32">
        <v>745775.17076592613</v>
      </c>
      <c r="F49" s="32">
        <v>331721.96633385168</v>
      </c>
      <c r="G49" s="32">
        <f t="shared" si="4"/>
        <v>414053.20443207445</v>
      </c>
      <c r="H49" s="33">
        <v>140759</v>
      </c>
      <c r="I49" s="34">
        <v>3663.945999999999</v>
      </c>
      <c r="J49" s="35">
        <f t="shared" si="5"/>
        <v>2.9415753481629912</v>
      </c>
      <c r="K49" s="102">
        <f t="shared" si="6"/>
        <v>0.44434672932975694</v>
      </c>
      <c r="L49" s="142">
        <f t="shared" si="7"/>
        <v>38.417323836104579</v>
      </c>
      <c r="M49" s="36"/>
    </row>
    <row r="50" spans="1:13" ht="15.75" x14ac:dyDescent="0.25">
      <c r="A50" s="29" t="s">
        <v>28</v>
      </c>
      <c r="B50" s="30">
        <v>484</v>
      </c>
      <c r="C50" s="31" t="s">
        <v>16</v>
      </c>
      <c r="D50" s="31" t="s">
        <v>9</v>
      </c>
      <c r="E50" s="32">
        <v>289837.46972173429</v>
      </c>
      <c r="F50" s="32">
        <v>122213.03591527969</v>
      </c>
      <c r="G50" s="32">
        <f t="shared" si="4"/>
        <v>167624.43380645459</v>
      </c>
      <c r="H50" s="33">
        <v>51666</v>
      </c>
      <c r="I50" s="34">
        <v>1538.9989999999998</v>
      </c>
      <c r="J50" s="35">
        <f t="shared" si="5"/>
        <v>3.2443857431667746</v>
      </c>
      <c r="K50" s="102">
        <f t="shared" si="6"/>
        <v>0.49008848084090251</v>
      </c>
      <c r="L50" s="142">
        <f t="shared" si="7"/>
        <v>33.571171911092861</v>
      </c>
      <c r="M50" s="36"/>
    </row>
    <row r="51" spans="1:13" ht="15.75" x14ac:dyDescent="0.25">
      <c r="A51" s="29" t="s">
        <v>28</v>
      </c>
      <c r="B51" s="30">
        <v>489</v>
      </c>
      <c r="C51" s="31" t="s">
        <v>16</v>
      </c>
      <c r="D51" s="31" t="s">
        <v>9</v>
      </c>
      <c r="E51" s="32">
        <v>224320.40629301191</v>
      </c>
      <c r="F51" s="32">
        <v>27381.712655664658</v>
      </c>
      <c r="G51" s="32">
        <f t="shared" si="4"/>
        <v>196938.69363734726</v>
      </c>
      <c r="H51" s="33">
        <v>19949</v>
      </c>
      <c r="I51" s="34">
        <v>1264.4940000000001</v>
      </c>
      <c r="J51" s="35">
        <f t="shared" si="5"/>
        <v>9.8721085586920267</v>
      </c>
      <c r="K51" s="102">
        <f t="shared" si="6"/>
        <v>1.4912550692888258</v>
      </c>
      <c r="L51" s="142">
        <f t="shared" si="7"/>
        <v>15.77627098270138</v>
      </c>
      <c r="M51" s="36"/>
    </row>
    <row r="52" spans="1:13" ht="105" x14ac:dyDescent="0.25">
      <c r="A52" s="29" t="s">
        <v>28</v>
      </c>
      <c r="B52" s="30">
        <v>490</v>
      </c>
      <c r="C52" s="31" t="s">
        <v>16</v>
      </c>
      <c r="D52" s="31" t="s">
        <v>9</v>
      </c>
      <c r="E52" s="32">
        <v>1171546.6302417177</v>
      </c>
      <c r="F52" s="32">
        <v>332933.85670530185</v>
      </c>
      <c r="G52" s="32">
        <f t="shared" si="4"/>
        <v>838612.77353641577</v>
      </c>
      <c r="H52" s="33">
        <v>149936</v>
      </c>
      <c r="I52" s="34">
        <v>6142.6580000000013</v>
      </c>
      <c r="J52" s="35">
        <f t="shared" si="5"/>
        <v>5.5931382292205729</v>
      </c>
      <c r="K52" s="102">
        <f t="shared" si="6"/>
        <v>0.84488492888528288</v>
      </c>
      <c r="L52" s="142">
        <f t="shared" si="7"/>
        <v>24.408977351498319</v>
      </c>
      <c r="M52" s="36" t="s">
        <v>25</v>
      </c>
    </row>
    <row r="53" spans="1:13" ht="60" x14ac:dyDescent="0.25">
      <c r="A53" s="29" t="s">
        <v>28</v>
      </c>
      <c r="B53" s="30">
        <v>491</v>
      </c>
      <c r="C53" s="31" t="s">
        <v>16</v>
      </c>
      <c r="D53" s="31" t="s">
        <v>9</v>
      </c>
      <c r="E53" s="32">
        <v>260261.00883736665</v>
      </c>
      <c r="F53" s="32">
        <v>15516.559767434745</v>
      </c>
      <c r="G53" s="32">
        <f t="shared" si="4"/>
        <v>244744.4490699319</v>
      </c>
      <c r="H53" s="33">
        <v>9168</v>
      </c>
      <c r="I53" s="34">
        <v>1425.1489999999999</v>
      </c>
      <c r="J53" s="35">
        <f t="shared" si="5"/>
        <v>26.695511460507404</v>
      </c>
      <c r="K53" s="102">
        <f t="shared" si="6"/>
        <v>4.0325546012851063</v>
      </c>
      <c r="L53" s="142">
        <f t="shared" si="7"/>
        <v>6.433011565808207</v>
      </c>
      <c r="M53" s="36" t="s">
        <v>26</v>
      </c>
    </row>
    <row r="54" spans="1:13" ht="60" x14ac:dyDescent="0.25">
      <c r="A54" s="29" t="s">
        <v>28</v>
      </c>
      <c r="B54" s="30">
        <v>492</v>
      </c>
      <c r="C54" s="31" t="s">
        <v>16</v>
      </c>
      <c r="D54" s="31" t="s">
        <v>9</v>
      </c>
      <c r="E54" s="32">
        <v>146462.64309369939</v>
      </c>
      <c r="F54" s="32">
        <v>9128.4050377940493</v>
      </c>
      <c r="G54" s="32">
        <f t="shared" si="4"/>
        <v>137334.23805590533</v>
      </c>
      <c r="H54" s="33">
        <v>3026</v>
      </c>
      <c r="I54" s="34">
        <v>996.67100000000005</v>
      </c>
      <c r="J54" s="35">
        <f t="shared" si="5"/>
        <v>45.384744896201362</v>
      </c>
      <c r="K54" s="102">
        <f t="shared" si="6"/>
        <v>6.8557016459518669</v>
      </c>
      <c r="L54" s="142">
        <f t="shared" si="7"/>
        <v>3.0361072008717018</v>
      </c>
      <c r="M54" s="36" t="s">
        <v>26</v>
      </c>
    </row>
    <row r="55" spans="1:13" ht="105" x14ac:dyDescent="0.25">
      <c r="A55" s="29" t="s">
        <v>28</v>
      </c>
      <c r="B55" s="30">
        <v>493</v>
      </c>
      <c r="C55" s="31" t="s">
        <v>16</v>
      </c>
      <c r="D55" s="31" t="s">
        <v>9</v>
      </c>
      <c r="E55" s="32">
        <v>344833.08259505627</v>
      </c>
      <c r="F55" s="32">
        <v>57623.786031065116</v>
      </c>
      <c r="G55" s="32">
        <f t="shared" si="4"/>
        <v>287209.29656399117</v>
      </c>
      <c r="H55" s="33">
        <v>27966</v>
      </c>
      <c r="I55" s="34">
        <v>1444.5419999999999</v>
      </c>
      <c r="J55" s="35">
        <f t="shared" si="5"/>
        <v>10.269945525423413</v>
      </c>
      <c r="K55" s="102">
        <f t="shared" si="6"/>
        <v>1.5513512878283102</v>
      </c>
      <c r="L55" s="142">
        <f t="shared" si="7"/>
        <v>19.359769394036313</v>
      </c>
      <c r="M55" s="36" t="s">
        <v>27</v>
      </c>
    </row>
    <row r="56" spans="1:13" ht="15.75" x14ac:dyDescent="0.25">
      <c r="A56" s="29" t="s">
        <v>31</v>
      </c>
      <c r="B56" s="30">
        <v>535</v>
      </c>
      <c r="C56" s="31" t="s">
        <v>16</v>
      </c>
      <c r="D56" s="31" t="s">
        <v>9</v>
      </c>
      <c r="E56" s="32">
        <v>2710943.4601992187</v>
      </c>
      <c r="F56" s="32">
        <v>558202.28090449923</v>
      </c>
      <c r="G56" s="32">
        <f t="shared" si="4"/>
        <v>2152741.1792947194</v>
      </c>
      <c r="H56" s="33">
        <v>429561.23890502093</v>
      </c>
      <c r="I56" s="34">
        <v>13964.17999999992</v>
      </c>
      <c r="J56" s="35">
        <f t="shared" si="5"/>
        <v>5.011488431270462</v>
      </c>
      <c r="K56" s="102">
        <f t="shared" si="6"/>
        <v>0.75702242164206368</v>
      </c>
      <c r="L56" s="142">
        <f t="shared" si="7"/>
        <v>30.761651518744628</v>
      </c>
      <c r="M56" s="36"/>
    </row>
    <row r="57" spans="1:13" ht="15.75" x14ac:dyDescent="0.25">
      <c r="A57" s="29" t="s">
        <v>31</v>
      </c>
      <c r="B57" s="30">
        <v>552</v>
      </c>
      <c r="C57" s="31" t="s">
        <v>16</v>
      </c>
      <c r="D57" s="31" t="s">
        <v>9</v>
      </c>
      <c r="E57" s="32">
        <v>265835.01554167224</v>
      </c>
      <c r="F57" s="32">
        <v>103320.37361818808</v>
      </c>
      <c r="G57" s="32">
        <f t="shared" si="4"/>
        <v>162514.64192348416</v>
      </c>
      <c r="H57" s="33">
        <v>40439.585172972409</v>
      </c>
      <c r="I57" s="34">
        <v>1158.7400000000018</v>
      </c>
      <c r="J57" s="35">
        <f t="shared" si="5"/>
        <v>4.0187020027124314</v>
      </c>
      <c r="K57" s="102">
        <f t="shared" si="6"/>
        <v>0.60705468318918898</v>
      </c>
      <c r="L57" s="142">
        <f t="shared" si="7"/>
        <v>34.89961956346751</v>
      </c>
      <c r="M57" s="36"/>
    </row>
    <row r="58" spans="1:13" ht="15.75" x14ac:dyDescent="0.25">
      <c r="A58" s="29" t="s">
        <v>31</v>
      </c>
      <c r="B58" s="30">
        <v>553</v>
      </c>
      <c r="C58" s="31" t="s">
        <v>16</v>
      </c>
      <c r="D58" s="31" t="s">
        <v>9</v>
      </c>
      <c r="E58" s="32">
        <v>450703.37866815063</v>
      </c>
      <c r="F58" s="32">
        <v>144654.87861686185</v>
      </c>
      <c r="G58" s="32">
        <f t="shared" si="4"/>
        <v>306048.50005128875</v>
      </c>
      <c r="H58" s="33">
        <v>55924.560554592346</v>
      </c>
      <c r="I58" s="34">
        <v>1960.4000000000037</v>
      </c>
      <c r="J58" s="35">
        <f t="shared" si="5"/>
        <v>5.4725240040559786</v>
      </c>
      <c r="K58" s="102">
        <f t="shared" si="6"/>
        <v>0.82666525741026864</v>
      </c>
      <c r="L58" s="142">
        <f t="shared" si="7"/>
        <v>28.527117197812814</v>
      </c>
      <c r="M58" s="36"/>
    </row>
    <row r="59" spans="1:13" ht="15.75" x14ac:dyDescent="0.25">
      <c r="A59" s="29" t="s">
        <v>31</v>
      </c>
      <c r="B59" s="30">
        <v>554</v>
      </c>
      <c r="C59" s="31" t="s">
        <v>16</v>
      </c>
      <c r="D59" s="31" t="s">
        <v>9</v>
      </c>
      <c r="E59" s="32">
        <v>459492.9623095225</v>
      </c>
      <c r="F59" s="32">
        <v>192341.96171444998</v>
      </c>
      <c r="G59" s="32">
        <f t="shared" si="4"/>
        <v>267151.00059507252</v>
      </c>
      <c r="H59" s="33">
        <v>80272.417973716685</v>
      </c>
      <c r="I59" s="34">
        <v>2492.0499999999884</v>
      </c>
      <c r="J59" s="35">
        <f t="shared" si="5"/>
        <v>3.3280547333524302</v>
      </c>
      <c r="K59" s="102">
        <f t="shared" si="6"/>
        <v>0.50272730111063901</v>
      </c>
      <c r="L59" s="142">
        <f t="shared" si="7"/>
        <v>32.211399439705083</v>
      </c>
      <c r="M59" s="36"/>
    </row>
    <row r="60" spans="1:13" ht="15.75" x14ac:dyDescent="0.25">
      <c r="A60" s="29" t="s">
        <v>31</v>
      </c>
      <c r="B60" s="30">
        <v>558</v>
      </c>
      <c r="C60" s="31" t="s">
        <v>16</v>
      </c>
      <c r="D60" s="31" t="s">
        <v>9</v>
      </c>
      <c r="E60" s="32">
        <v>395146.30919511127</v>
      </c>
      <c r="F60" s="32">
        <v>102962.86644346708</v>
      </c>
      <c r="G60" s="32">
        <f t="shared" si="4"/>
        <v>292183.44275164418</v>
      </c>
      <c r="H60" s="33">
        <v>41458.683592431473</v>
      </c>
      <c r="I60" s="34">
        <v>1849.4299999999903</v>
      </c>
      <c r="J60" s="35">
        <f t="shared" si="5"/>
        <v>7.0475812889771543</v>
      </c>
      <c r="K60" s="102">
        <f t="shared" si="6"/>
        <v>1.0645893185766093</v>
      </c>
      <c r="L60" s="142">
        <f t="shared" si="7"/>
        <v>22.417006100491335</v>
      </c>
      <c r="M60" s="36"/>
    </row>
    <row r="61" spans="1:13" ht="15.75" x14ac:dyDescent="0.25">
      <c r="A61" s="29" t="s">
        <v>31</v>
      </c>
      <c r="B61" s="30">
        <v>565</v>
      </c>
      <c r="C61" s="31" t="s">
        <v>16</v>
      </c>
      <c r="D61" s="31" t="s">
        <v>9</v>
      </c>
      <c r="E61" s="32">
        <v>45306.203067210423</v>
      </c>
      <c r="F61" s="32">
        <v>2714.4546193809347</v>
      </c>
      <c r="G61" s="32">
        <f t="shared" si="4"/>
        <v>42591.748447829486</v>
      </c>
      <c r="H61" s="33">
        <v>1007.8433164329082</v>
      </c>
      <c r="I61" s="34">
        <v>216.19999999999985</v>
      </c>
      <c r="J61" s="35">
        <f t="shared" si="5"/>
        <v>42.260287639328517</v>
      </c>
      <c r="K61" s="102">
        <f t="shared" si="6"/>
        <v>6.3837292506538548</v>
      </c>
      <c r="L61" s="142">
        <f t="shared" si="7"/>
        <v>4.6616249603742315</v>
      </c>
      <c r="M61" s="36"/>
    </row>
    <row r="62" spans="1:13" ht="15.75" x14ac:dyDescent="0.25">
      <c r="A62" s="29" t="s">
        <v>31</v>
      </c>
      <c r="B62" s="30">
        <v>568</v>
      </c>
      <c r="C62" s="31" t="s">
        <v>16</v>
      </c>
      <c r="D62" s="31" t="s">
        <v>9</v>
      </c>
      <c r="E62" s="32">
        <v>106284.82471745984</v>
      </c>
      <c r="F62" s="32">
        <v>13681.307253474366</v>
      </c>
      <c r="G62" s="32">
        <f t="shared" si="4"/>
        <v>92603.517463985467</v>
      </c>
      <c r="H62" s="33">
        <v>12500.326697320648</v>
      </c>
      <c r="I62" s="34">
        <v>520.43000000000143</v>
      </c>
      <c r="J62" s="35">
        <f t="shared" si="5"/>
        <v>7.4080877809245047</v>
      </c>
      <c r="K62" s="102">
        <f t="shared" si="6"/>
        <v>1.1190464925867831</v>
      </c>
      <c r="L62" s="142">
        <f t="shared" si="7"/>
        <v>24.019227748824267</v>
      </c>
      <c r="M62" s="36"/>
    </row>
    <row r="63" spans="1:13" ht="15.75" x14ac:dyDescent="0.25">
      <c r="A63" s="29" t="s">
        <v>31</v>
      </c>
      <c r="B63" s="30">
        <v>578</v>
      </c>
      <c r="C63" s="31" t="s">
        <v>16</v>
      </c>
      <c r="D63" s="31" t="s">
        <v>9</v>
      </c>
      <c r="E63" s="32">
        <v>664448.49168364226</v>
      </c>
      <c r="F63" s="32">
        <v>242132.5604465011</v>
      </c>
      <c r="G63" s="32">
        <f t="shared" si="4"/>
        <v>422315.93123714114</v>
      </c>
      <c r="H63" s="33">
        <v>99582.08200186069</v>
      </c>
      <c r="I63" s="34">
        <v>2886.5900000000056</v>
      </c>
      <c r="J63" s="35">
        <f t="shared" si="5"/>
        <v>4.2408827245573173</v>
      </c>
      <c r="K63" s="102">
        <f t="shared" si="6"/>
        <v>0.64061672576394524</v>
      </c>
      <c r="L63" s="142">
        <f t="shared" si="7"/>
        <v>34.498173277763897</v>
      </c>
      <c r="M63" s="36"/>
    </row>
    <row r="64" spans="1:13" ht="15.75" x14ac:dyDescent="0.25">
      <c r="A64" s="29" t="s">
        <v>31</v>
      </c>
      <c r="B64" s="30">
        <v>579</v>
      </c>
      <c r="C64" s="31" t="s">
        <v>16</v>
      </c>
      <c r="D64" s="31" t="s">
        <v>9</v>
      </c>
      <c r="E64" s="32">
        <v>248224.94888769992</v>
      </c>
      <c r="F64" s="32">
        <v>49500.953910621902</v>
      </c>
      <c r="G64" s="32">
        <f t="shared" si="4"/>
        <v>198723.99497707802</v>
      </c>
      <c r="H64" s="33">
        <v>27643.556223419168</v>
      </c>
      <c r="I64" s="34">
        <v>727.32000000000346</v>
      </c>
      <c r="J64" s="35">
        <f t="shared" si="5"/>
        <v>7.18879992758393</v>
      </c>
      <c r="K64" s="102">
        <f t="shared" si="6"/>
        <v>1.085921439212074</v>
      </c>
      <c r="L64" s="142">
        <f t="shared" si="7"/>
        <v>38.007419324945054</v>
      </c>
      <c r="M64" s="36"/>
    </row>
    <row r="65" spans="1:13" ht="15.75" x14ac:dyDescent="0.25">
      <c r="A65" s="29" t="s">
        <v>31</v>
      </c>
      <c r="B65" s="30">
        <v>587</v>
      </c>
      <c r="C65" s="31" t="s">
        <v>16</v>
      </c>
      <c r="D65" s="31" t="s">
        <v>9</v>
      </c>
      <c r="E65" s="32">
        <v>542437.17448348936</v>
      </c>
      <c r="F65" s="32">
        <v>164547.98168990362</v>
      </c>
      <c r="G65" s="32">
        <f t="shared" si="4"/>
        <v>377889.19279358571</v>
      </c>
      <c r="H65" s="33">
        <v>65927.277571290935</v>
      </c>
      <c r="I65" s="34">
        <v>2669.1499999999955</v>
      </c>
      <c r="J65" s="35">
        <f t="shared" si="5"/>
        <v>5.7319095633056065</v>
      </c>
      <c r="K65" s="102">
        <f t="shared" si="6"/>
        <v>0.86584736605824875</v>
      </c>
      <c r="L65" s="142">
        <f t="shared" si="7"/>
        <v>24.69972746802954</v>
      </c>
      <c r="M65" s="36"/>
    </row>
    <row r="66" spans="1:13" ht="15.75" x14ac:dyDescent="0.25">
      <c r="A66" s="29" t="s">
        <v>31</v>
      </c>
      <c r="B66" s="30">
        <v>588</v>
      </c>
      <c r="C66" s="31" t="s">
        <v>16</v>
      </c>
      <c r="D66" s="31" t="s">
        <v>9</v>
      </c>
      <c r="E66" s="32">
        <v>158986.27729924969</v>
      </c>
      <c r="F66" s="32">
        <v>21190.133413160231</v>
      </c>
      <c r="G66" s="32">
        <f t="shared" si="4"/>
        <v>137796.14388608947</v>
      </c>
      <c r="H66" s="33">
        <v>13167.447349416339</v>
      </c>
      <c r="I66" s="34">
        <v>764.05999999999733</v>
      </c>
      <c r="J66" s="35">
        <f t="shared" si="5"/>
        <v>10.464909426214446</v>
      </c>
      <c r="K66" s="102">
        <f t="shared" si="6"/>
        <v>1.5808020281290702</v>
      </c>
      <c r="L66" s="142">
        <f t="shared" si="7"/>
        <v>17.233525311384426</v>
      </c>
      <c r="M66" s="36"/>
    </row>
    <row r="67" spans="1:13" ht="15.75" x14ac:dyDescent="0.25">
      <c r="A67" s="29" t="s">
        <v>31</v>
      </c>
      <c r="B67" s="30">
        <v>589</v>
      </c>
      <c r="C67" s="31" t="s">
        <v>16</v>
      </c>
      <c r="D67" s="31" t="s">
        <v>9</v>
      </c>
      <c r="E67" s="32">
        <v>418656.86828036996</v>
      </c>
      <c r="F67" s="32">
        <v>107730.69560483535</v>
      </c>
      <c r="G67" s="32">
        <f t="shared" si="4"/>
        <v>310926.17267553462</v>
      </c>
      <c r="H67" s="33">
        <v>43138.763516881052</v>
      </c>
      <c r="I67" s="34">
        <v>2226.3999999999965</v>
      </c>
      <c r="J67" s="35">
        <f t="shared" si="5"/>
        <v>7.2075819362291886</v>
      </c>
      <c r="K67" s="102">
        <f t="shared" si="6"/>
        <v>1.0887586006388503</v>
      </c>
      <c r="L67" s="142">
        <f t="shared" si="7"/>
        <v>19.376016671254547</v>
      </c>
      <c r="M67" s="36"/>
    </row>
    <row r="68" spans="1:13" ht="15.75" x14ac:dyDescent="0.25">
      <c r="A68" s="29" t="s">
        <v>31</v>
      </c>
      <c r="B68" s="30">
        <v>597</v>
      </c>
      <c r="C68" s="31" t="s">
        <v>16</v>
      </c>
      <c r="D68" s="31" t="s">
        <v>9</v>
      </c>
      <c r="E68" s="32">
        <v>867244.92749301321</v>
      </c>
      <c r="F68" s="32">
        <v>320450.93176703964</v>
      </c>
      <c r="G68" s="32">
        <f t="shared" ref="G68:G99" si="8">+E68-F68</f>
        <v>546793.99572597351</v>
      </c>
      <c r="H68" s="33">
        <v>129690.50578800765</v>
      </c>
      <c r="I68" s="34">
        <v>3837.6600000000158</v>
      </c>
      <c r="J68" s="35">
        <f t="shared" ref="J68:J99" si="9">+G68/H68</f>
        <v>4.2161451403371348</v>
      </c>
      <c r="K68" s="102">
        <f t="shared" ref="K68:K99" si="10">+IF(D68="Weekday",J68/$J$139,J68/$J$140)</f>
        <v>0.63687993056452186</v>
      </c>
      <c r="L68" s="142">
        <f t="shared" ref="L68:L99" si="11">+H68/I68</f>
        <v>33.794162533420653</v>
      </c>
      <c r="M68" s="36"/>
    </row>
    <row r="69" spans="1:13" ht="15.75" x14ac:dyDescent="0.25">
      <c r="A69" s="29" t="s">
        <v>31</v>
      </c>
      <c r="B69" s="30">
        <v>643</v>
      </c>
      <c r="C69" s="31" t="s">
        <v>16</v>
      </c>
      <c r="D69" s="31" t="s">
        <v>9</v>
      </c>
      <c r="E69" s="32">
        <v>245662.87602314394</v>
      </c>
      <c r="F69" s="32">
        <v>43211.842423046626</v>
      </c>
      <c r="G69" s="32">
        <f t="shared" si="8"/>
        <v>202451.03360009732</v>
      </c>
      <c r="H69" s="33">
        <v>31476.430399416804</v>
      </c>
      <c r="I69" s="34">
        <v>1234.640000000004</v>
      </c>
      <c r="J69" s="35">
        <f t="shared" si="9"/>
        <v>6.4318295000772494</v>
      </c>
      <c r="K69" s="102">
        <f t="shared" si="10"/>
        <v>0.9715754531838745</v>
      </c>
      <c r="L69" s="142">
        <f t="shared" si="11"/>
        <v>25.494419749414163</v>
      </c>
      <c r="M69" s="36"/>
    </row>
    <row r="70" spans="1:13" ht="15.75" x14ac:dyDescent="0.25">
      <c r="A70" s="29" t="s">
        <v>31</v>
      </c>
      <c r="B70" s="30">
        <v>649</v>
      </c>
      <c r="C70" s="31" t="s">
        <v>16</v>
      </c>
      <c r="D70" s="31" t="s">
        <v>9</v>
      </c>
      <c r="E70" s="32">
        <v>389719.60712269519</v>
      </c>
      <c r="F70" s="32">
        <v>94659.695139683361</v>
      </c>
      <c r="G70" s="32">
        <f t="shared" si="8"/>
        <v>295059.91198301181</v>
      </c>
      <c r="H70" s="33">
        <v>62722.642782389543</v>
      </c>
      <c r="I70" s="34">
        <v>2204.3100000000045</v>
      </c>
      <c r="J70" s="35">
        <f t="shared" si="9"/>
        <v>4.7042008897280541</v>
      </c>
      <c r="K70" s="102">
        <f t="shared" si="10"/>
        <v>0.7106043640072589</v>
      </c>
      <c r="L70" s="142">
        <f t="shared" si="11"/>
        <v>28.454547129210237</v>
      </c>
      <c r="M70" s="36"/>
    </row>
    <row r="71" spans="1:13" ht="15.75" x14ac:dyDescent="0.25">
      <c r="A71" s="29" t="s">
        <v>31</v>
      </c>
      <c r="B71" s="30">
        <v>652</v>
      </c>
      <c r="C71" s="31" t="s">
        <v>16</v>
      </c>
      <c r="D71" s="31" t="s">
        <v>9</v>
      </c>
      <c r="E71" s="32">
        <v>266089.93535432738</v>
      </c>
      <c r="F71" s="32">
        <v>85976.395876748022</v>
      </c>
      <c r="G71" s="32">
        <f t="shared" si="8"/>
        <v>180113.53947757935</v>
      </c>
      <c r="H71" s="33">
        <v>43923.551155159272</v>
      </c>
      <c r="I71" s="34">
        <v>1095.3799999999994</v>
      </c>
      <c r="J71" s="35">
        <f t="shared" si="9"/>
        <v>4.1006142431728945</v>
      </c>
      <c r="K71" s="102">
        <f t="shared" si="10"/>
        <v>0.61942813340980274</v>
      </c>
      <c r="L71" s="142">
        <f t="shared" si="11"/>
        <v>40.098916499442474</v>
      </c>
      <c r="M71" s="36"/>
    </row>
    <row r="72" spans="1:13" ht="15.75" x14ac:dyDescent="0.25">
      <c r="A72" s="29" t="s">
        <v>31</v>
      </c>
      <c r="B72" s="30">
        <v>663</v>
      </c>
      <c r="C72" s="31" t="s">
        <v>16</v>
      </c>
      <c r="D72" s="31" t="s">
        <v>9</v>
      </c>
      <c r="E72" s="32">
        <v>455751.5634429889</v>
      </c>
      <c r="F72" s="32">
        <v>247619.4342106074</v>
      </c>
      <c r="G72" s="32">
        <f t="shared" si="8"/>
        <v>208132.1292323815</v>
      </c>
      <c r="H72" s="33">
        <v>107437.1207229322</v>
      </c>
      <c r="I72" s="34">
        <v>2314.0499999999852</v>
      </c>
      <c r="J72" s="35">
        <f t="shared" si="9"/>
        <v>1.9372459707769902</v>
      </c>
      <c r="K72" s="102">
        <f t="shared" si="10"/>
        <v>0.29263534301767224</v>
      </c>
      <c r="L72" s="142">
        <f t="shared" si="11"/>
        <v>46.428176021664569</v>
      </c>
      <c r="M72" s="36"/>
    </row>
    <row r="73" spans="1:13" ht="15.75" x14ac:dyDescent="0.25">
      <c r="A73" s="29" t="s">
        <v>31</v>
      </c>
      <c r="B73" s="30">
        <v>664</v>
      </c>
      <c r="C73" s="31" t="s">
        <v>16</v>
      </c>
      <c r="D73" s="31" t="s">
        <v>9</v>
      </c>
      <c r="E73" s="32">
        <v>453132.84173117572</v>
      </c>
      <c r="F73" s="32">
        <v>108312.64244900919</v>
      </c>
      <c r="G73" s="32">
        <f t="shared" si="8"/>
        <v>344820.19928216655</v>
      </c>
      <c r="H73" s="33">
        <v>45189.238650009531</v>
      </c>
      <c r="I73" s="34">
        <v>2215.1599999999962</v>
      </c>
      <c r="J73" s="35">
        <f t="shared" si="9"/>
        <v>7.6305821824704241</v>
      </c>
      <c r="K73" s="102">
        <f t="shared" si="10"/>
        <v>1.1526559188021788</v>
      </c>
      <c r="L73" s="142">
        <f t="shared" si="11"/>
        <v>20.399988556135725</v>
      </c>
      <c r="M73" s="36"/>
    </row>
    <row r="74" spans="1:13" ht="15.75" x14ac:dyDescent="0.25">
      <c r="A74" s="29" t="s">
        <v>31</v>
      </c>
      <c r="B74" s="30">
        <v>667</v>
      </c>
      <c r="C74" s="31" t="s">
        <v>16</v>
      </c>
      <c r="D74" s="31" t="s">
        <v>9</v>
      </c>
      <c r="E74" s="32">
        <v>963889.1483864513</v>
      </c>
      <c r="F74" s="32">
        <v>264078.88989045325</v>
      </c>
      <c r="G74" s="32">
        <f t="shared" si="8"/>
        <v>699810.2584959981</v>
      </c>
      <c r="H74" s="33">
        <v>112260.44396523143</v>
      </c>
      <c r="I74" s="34">
        <v>4428.4000000000087</v>
      </c>
      <c r="J74" s="35">
        <f t="shared" si="9"/>
        <v>6.2338098245250011</v>
      </c>
      <c r="K74" s="102">
        <f t="shared" si="10"/>
        <v>0.94166311548716031</v>
      </c>
      <c r="L74" s="142">
        <f t="shared" si="11"/>
        <v>25.350113803005872</v>
      </c>
      <c r="M74" s="36"/>
    </row>
    <row r="75" spans="1:13" ht="15.75" x14ac:dyDescent="0.25">
      <c r="A75" s="29" t="s">
        <v>31</v>
      </c>
      <c r="B75" s="30">
        <v>668</v>
      </c>
      <c r="C75" s="31" t="s">
        <v>16</v>
      </c>
      <c r="D75" s="31" t="s">
        <v>9</v>
      </c>
      <c r="E75" s="32">
        <v>367828.69007945003</v>
      </c>
      <c r="F75" s="32">
        <v>107030.83421754025</v>
      </c>
      <c r="G75" s="32">
        <f t="shared" si="8"/>
        <v>260797.85586190977</v>
      </c>
      <c r="H75" s="33">
        <v>43348.517709641208</v>
      </c>
      <c r="I75" s="34">
        <v>1972.2499999999955</v>
      </c>
      <c r="J75" s="35">
        <f t="shared" si="9"/>
        <v>6.0163038932218287</v>
      </c>
      <c r="K75" s="102">
        <f t="shared" si="10"/>
        <v>0.90880723462565383</v>
      </c>
      <c r="L75" s="142">
        <f t="shared" si="11"/>
        <v>21.979220539810527</v>
      </c>
      <c r="M75" s="36"/>
    </row>
    <row r="76" spans="1:13" ht="15.75" x14ac:dyDescent="0.25">
      <c r="A76" s="29" t="s">
        <v>39</v>
      </c>
      <c r="B76" s="30">
        <v>670</v>
      </c>
      <c r="C76" s="31" t="s">
        <v>16</v>
      </c>
      <c r="D76" s="31" t="s">
        <v>9</v>
      </c>
      <c r="E76" s="32">
        <v>122974.19097154617</v>
      </c>
      <c r="F76" s="32">
        <v>88352.742064542079</v>
      </c>
      <c r="G76" s="32">
        <f t="shared" si="8"/>
        <v>34621.448907004087</v>
      </c>
      <c r="H76" s="33">
        <v>36026</v>
      </c>
      <c r="I76" s="34">
        <v>1664.74</v>
      </c>
      <c r="J76" s="35">
        <f t="shared" si="9"/>
        <v>0.961012849247879</v>
      </c>
      <c r="K76" s="102">
        <f t="shared" si="10"/>
        <v>0.14516810411599379</v>
      </c>
      <c r="L76" s="142">
        <f t="shared" si="11"/>
        <v>21.640616552734961</v>
      </c>
      <c r="M76" s="36"/>
    </row>
    <row r="77" spans="1:13" ht="15.75" x14ac:dyDescent="0.25">
      <c r="A77" s="29" t="s">
        <v>39</v>
      </c>
      <c r="B77" s="30">
        <v>671</v>
      </c>
      <c r="C77" s="31" t="s">
        <v>16</v>
      </c>
      <c r="D77" s="31" t="s">
        <v>9</v>
      </c>
      <c r="E77" s="32">
        <v>122413.51836833241</v>
      </c>
      <c r="F77" s="32">
        <v>63406.545129411548</v>
      </c>
      <c r="G77" s="32">
        <f t="shared" si="8"/>
        <v>59006.973238920866</v>
      </c>
      <c r="H77" s="33">
        <v>26498</v>
      </c>
      <c r="I77" s="34">
        <v>1644.5</v>
      </c>
      <c r="J77" s="35">
        <f t="shared" si="9"/>
        <v>2.2268462993026215</v>
      </c>
      <c r="K77" s="102">
        <f t="shared" si="10"/>
        <v>0.33638161620885521</v>
      </c>
      <c r="L77" s="142">
        <f t="shared" si="11"/>
        <v>16.113104287017329</v>
      </c>
      <c r="M77" s="36"/>
    </row>
    <row r="78" spans="1:13" ht="15.75" x14ac:dyDescent="0.25">
      <c r="A78" s="29" t="s">
        <v>31</v>
      </c>
      <c r="B78" s="30">
        <v>672</v>
      </c>
      <c r="C78" s="31" t="s">
        <v>16</v>
      </c>
      <c r="D78" s="31" t="s">
        <v>9</v>
      </c>
      <c r="E78" s="32">
        <v>716423.80904151022</v>
      </c>
      <c r="F78" s="32">
        <v>172732.84332769396</v>
      </c>
      <c r="G78" s="32">
        <f t="shared" si="8"/>
        <v>543690.96571381623</v>
      </c>
      <c r="H78" s="33">
        <v>77886.336132171971</v>
      </c>
      <c r="I78" s="34">
        <v>3466.0999999999858</v>
      </c>
      <c r="J78" s="35">
        <f t="shared" si="9"/>
        <v>6.9805692848509482</v>
      </c>
      <c r="K78" s="102">
        <f t="shared" si="10"/>
        <v>1.0544666593430436</v>
      </c>
      <c r="L78" s="142">
        <f t="shared" si="11"/>
        <v>22.470885471328668</v>
      </c>
      <c r="M78" s="36"/>
    </row>
    <row r="79" spans="1:13" ht="15.75" x14ac:dyDescent="0.25">
      <c r="A79" s="29" t="s">
        <v>31</v>
      </c>
      <c r="B79" s="30">
        <v>673</v>
      </c>
      <c r="C79" s="31" t="s">
        <v>16</v>
      </c>
      <c r="D79" s="31" t="s">
        <v>9</v>
      </c>
      <c r="E79" s="32">
        <v>675086.88770366088</v>
      </c>
      <c r="F79" s="32">
        <v>485366.70370441192</v>
      </c>
      <c r="G79" s="32">
        <f t="shared" si="8"/>
        <v>189720.18399924895</v>
      </c>
      <c r="H79" s="33">
        <v>188818.6779403172</v>
      </c>
      <c r="I79" s="34">
        <v>3132.1400000000181</v>
      </c>
      <c r="J79" s="35">
        <f t="shared" si="9"/>
        <v>1.004774453823984</v>
      </c>
      <c r="K79" s="102">
        <f t="shared" si="10"/>
        <v>0.15177861840241449</v>
      </c>
      <c r="L79" s="142">
        <f t="shared" si="11"/>
        <v>60.284239510467636</v>
      </c>
      <c r="M79" s="36"/>
    </row>
    <row r="80" spans="1:13" ht="15.75" x14ac:dyDescent="0.25">
      <c r="A80" s="29" t="s">
        <v>31</v>
      </c>
      <c r="B80" s="30">
        <v>674</v>
      </c>
      <c r="C80" s="31" t="s">
        <v>16</v>
      </c>
      <c r="D80" s="31" t="s">
        <v>9</v>
      </c>
      <c r="E80" s="32">
        <v>268491.07399372384</v>
      </c>
      <c r="F80" s="32">
        <v>73024.011297815363</v>
      </c>
      <c r="G80" s="32">
        <f t="shared" si="8"/>
        <v>195467.06269590848</v>
      </c>
      <c r="H80" s="33">
        <v>26680.733319090876</v>
      </c>
      <c r="I80" s="34">
        <v>1424.3900000000071</v>
      </c>
      <c r="J80" s="35">
        <f t="shared" si="9"/>
        <v>7.3261503107205019</v>
      </c>
      <c r="K80" s="102">
        <f t="shared" si="10"/>
        <v>1.1066692312266619</v>
      </c>
      <c r="L80" s="142">
        <f t="shared" si="11"/>
        <v>18.731339955413013</v>
      </c>
      <c r="M80" s="36"/>
    </row>
    <row r="81" spans="1:13" ht="15.75" x14ac:dyDescent="0.25">
      <c r="A81" s="29" t="s">
        <v>31</v>
      </c>
      <c r="B81" s="30">
        <v>675</v>
      </c>
      <c r="C81" s="31" t="s">
        <v>16</v>
      </c>
      <c r="D81" s="31" t="s">
        <v>9</v>
      </c>
      <c r="E81" s="32">
        <v>2831211.5378724309</v>
      </c>
      <c r="F81" s="32">
        <v>639074.20293280738</v>
      </c>
      <c r="G81" s="32">
        <f t="shared" si="8"/>
        <v>2192137.3349396233</v>
      </c>
      <c r="H81" s="33">
        <v>389845.04989927501</v>
      </c>
      <c r="I81" s="34">
        <v>16269.839999999895</v>
      </c>
      <c r="J81" s="35">
        <f t="shared" si="9"/>
        <v>5.6230990633483993</v>
      </c>
      <c r="K81" s="102">
        <f t="shared" si="10"/>
        <v>0.84941073464477324</v>
      </c>
      <c r="L81" s="142">
        <f t="shared" si="11"/>
        <v>23.961209815171969</v>
      </c>
      <c r="M81" s="36"/>
    </row>
    <row r="82" spans="1:13" ht="15.75" x14ac:dyDescent="0.25">
      <c r="A82" s="29" t="s">
        <v>31</v>
      </c>
      <c r="B82" s="30">
        <v>677</v>
      </c>
      <c r="C82" s="31" t="s">
        <v>16</v>
      </c>
      <c r="D82" s="31" t="s">
        <v>9</v>
      </c>
      <c r="E82" s="32">
        <v>385340.90872452728</v>
      </c>
      <c r="F82" s="32">
        <v>132917.06223463002</v>
      </c>
      <c r="G82" s="32">
        <f t="shared" si="8"/>
        <v>252423.84648989726</v>
      </c>
      <c r="H82" s="33">
        <v>54606.690309348094</v>
      </c>
      <c r="I82" s="34">
        <v>1611.6099999999906</v>
      </c>
      <c r="J82" s="35">
        <f t="shared" si="9"/>
        <v>4.6225809522589749</v>
      </c>
      <c r="K82" s="102">
        <f t="shared" si="10"/>
        <v>0.69827506831706565</v>
      </c>
      <c r="L82" s="142">
        <f t="shared" si="11"/>
        <v>33.883315634271575</v>
      </c>
      <c r="M82" s="36"/>
    </row>
    <row r="83" spans="1:13" ht="15.75" x14ac:dyDescent="0.25">
      <c r="A83" s="29" t="s">
        <v>31</v>
      </c>
      <c r="B83" s="30">
        <v>679</v>
      </c>
      <c r="C83" s="31" t="s">
        <v>16</v>
      </c>
      <c r="D83" s="31" t="s">
        <v>9</v>
      </c>
      <c r="E83" s="32">
        <v>118036.88557558708</v>
      </c>
      <c r="F83" s="32">
        <v>63425.182705893887</v>
      </c>
      <c r="G83" s="32">
        <f t="shared" si="8"/>
        <v>54611.702869693188</v>
      </c>
      <c r="H83" s="33">
        <v>29379.911662999515</v>
      </c>
      <c r="I83" s="34">
        <v>599.98000000000013</v>
      </c>
      <c r="J83" s="35">
        <f t="shared" si="9"/>
        <v>1.8588109963063673</v>
      </c>
      <c r="K83" s="102">
        <f t="shared" si="10"/>
        <v>0.28078715956289535</v>
      </c>
      <c r="L83" s="142">
        <f t="shared" si="11"/>
        <v>48.968151710056183</v>
      </c>
      <c r="M83" s="36"/>
    </row>
    <row r="84" spans="1:13" ht="15.75" x14ac:dyDescent="0.25">
      <c r="A84" s="29" t="s">
        <v>30</v>
      </c>
      <c r="B84" s="30">
        <v>682</v>
      </c>
      <c r="C84" s="31" t="s">
        <v>16</v>
      </c>
      <c r="D84" s="31" t="s">
        <v>9</v>
      </c>
      <c r="E84" s="32">
        <v>565768</v>
      </c>
      <c r="F84" s="32">
        <v>244114</v>
      </c>
      <c r="G84" s="32">
        <f t="shared" si="8"/>
        <v>321654</v>
      </c>
      <c r="H84" s="33">
        <v>110443</v>
      </c>
      <c r="I84" s="34">
        <v>2327.4899999999998</v>
      </c>
      <c r="J84" s="35">
        <f t="shared" si="9"/>
        <v>2.9123982506813468</v>
      </c>
      <c r="K84" s="102">
        <f t="shared" si="10"/>
        <v>0.43993931279174425</v>
      </c>
      <c r="L84" s="142">
        <f t="shared" si="11"/>
        <v>47.45154651577451</v>
      </c>
      <c r="M84" s="36"/>
    </row>
    <row r="85" spans="1:13" ht="15.75" x14ac:dyDescent="0.25">
      <c r="A85" s="29" t="s">
        <v>30</v>
      </c>
      <c r="B85" s="30">
        <v>684</v>
      </c>
      <c r="C85" s="31" t="s">
        <v>16</v>
      </c>
      <c r="D85" s="31" t="s">
        <v>9</v>
      </c>
      <c r="E85" s="32">
        <v>1213521</v>
      </c>
      <c r="F85" s="32">
        <v>123587</v>
      </c>
      <c r="G85" s="32">
        <f t="shared" si="8"/>
        <v>1089934</v>
      </c>
      <c r="H85" s="33">
        <v>81869</v>
      </c>
      <c r="I85" s="34">
        <v>6851.54</v>
      </c>
      <c r="J85" s="35">
        <f t="shared" si="9"/>
        <v>13.313146612270822</v>
      </c>
      <c r="K85" s="102">
        <f t="shared" si="10"/>
        <v>2.0110493372010305</v>
      </c>
      <c r="L85" s="142">
        <f t="shared" si="11"/>
        <v>11.948992489279782</v>
      </c>
      <c r="M85" s="36"/>
    </row>
    <row r="86" spans="1:13" ht="15.75" x14ac:dyDescent="0.25">
      <c r="A86" s="29" t="s">
        <v>30</v>
      </c>
      <c r="B86" s="30">
        <v>687</v>
      </c>
      <c r="C86" s="31" t="s">
        <v>16</v>
      </c>
      <c r="D86" s="31" t="s">
        <v>9</v>
      </c>
      <c r="E86" s="32">
        <v>218787</v>
      </c>
      <c r="F86" s="32">
        <v>33208</v>
      </c>
      <c r="G86" s="32">
        <f t="shared" si="8"/>
        <v>185579</v>
      </c>
      <c r="H86" s="33">
        <v>12471</v>
      </c>
      <c r="I86" s="34">
        <v>804.69</v>
      </c>
      <c r="J86" s="35">
        <f t="shared" si="9"/>
        <v>14.880843557052362</v>
      </c>
      <c r="K86" s="102">
        <f t="shared" si="10"/>
        <v>2.2478615645094204</v>
      </c>
      <c r="L86" s="142">
        <f t="shared" si="11"/>
        <v>15.497893598777168</v>
      </c>
      <c r="M86" s="36"/>
    </row>
    <row r="87" spans="1:13" ht="15.75" x14ac:dyDescent="0.25">
      <c r="A87" s="29" t="s">
        <v>30</v>
      </c>
      <c r="B87" s="30">
        <v>690</v>
      </c>
      <c r="C87" s="31" t="s">
        <v>16</v>
      </c>
      <c r="D87" s="31" t="s">
        <v>9</v>
      </c>
      <c r="E87" s="32">
        <v>2138459</v>
      </c>
      <c r="F87" s="32">
        <v>932269</v>
      </c>
      <c r="G87" s="32">
        <f t="shared" si="8"/>
        <v>1206190</v>
      </c>
      <c r="H87" s="33">
        <v>361673</v>
      </c>
      <c r="I87" s="34">
        <v>11964.28</v>
      </c>
      <c r="J87" s="35">
        <f t="shared" si="9"/>
        <v>3.3350291561714589</v>
      </c>
      <c r="K87" s="102">
        <f t="shared" si="10"/>
        <v>0.50378083930082462</v>
      </c>
      <c r="L87" s="142">
        <f t="shared" si="11"/>
        <v>30.229399512549019</v>
      </c>
      <c r="M87" s="36"/>
    </row>
    <row r="88" spans="1:13" ht="15.75" x14ac:dyDescent="0.25">
      <c r="A88" s="29" t="s">
        <v>30</v>
      </c>
      <c r="B88" s="30">
        <v>691</v>
      </c>
      <c r="C88" s="31" t="s">
        <v>16</v>
      </c>
      <c r="D88" s="31" t="s">
        <v>9</v>
      </c>
      <c r="E88" s="32">
        <v>56607</v>
      </c>
      <c r="F88" s="32">
        <v>18487</v>
      </c>
      <c r="G88" s="32">
        <f t="shared" si="8"/>
        <v>38120</v>
      </c>
      <c r="H88" s="33">
        <v>9403</v>
      </c>
      <c r="I88" s="34">
        <v>267.13</v>
      </c>
      <c r="J88" s="35">
        <f t="shared" si="9"/>
        <v>4.0540253110709346</v>
      </c>
      <c r="K88" s="102">
        <f t="shared" si="10"/>
        <v>0.61239053037325297</v>
      </c>
      <c r="L88" s="142">
        <f t="shared" si="11"/>
        <v>35.20008984389623</v>
      </c>
      <c r="M88" s="36"/>
    </row>
    <row r="89" spans="1:13" ht="15.75" x14ac:dyDescent="0.25">
      <c r="A89" s="29" t="s">
        <v>30</v>
      </c>
      <c r="B89" s="30">
        <v>692</v>
      </c>
      <c r="C89" s="31" t="s">
        <v>16</v>
      </c>
      <c r="D89" s="31" t="s">
        <v>9</v>
      </c>
      <c r="E89" s="32">
        <v>330146</v>
      </c>
      <c r="F89" s="32">
        <v>106788</v>
      </c>
      <c r="G89" s="32">
        <f t="shared" si="8"/>
        <v>223358</v>
      </c>
      <c r="H89" s="33">
        <v>40227</v>
      </c>
      <c r="I89" s="34">
        <v>1608.14</v>
      </c>
      <c r="J89" s="35">
        <f t="shared" si="9"/>
        <v>5.552439903547369</v>
      </c>
      <c r="K89" s="102">
        <f t="shared" si="10"/>
        <v>0.83873714555096213</v>
      </c>
      <c r="L89" s="142">
        <f t="shared" si="11"/>
        <v>25.01461315557103</v>
      </c>
      <c r="M89" s="36"/>
    </row>
    <row r="90" spans="1:13" ht="15.75" x14ac:dyDescent="0.25">
      <c r="A90" s="29" t="s">
        <v>30</v>
      </c>
      <c r="B90" s="30">
        <v>694</v>
      </c>
      <c r="C90" s="31" t="s">
        <v>16</v>
      </c>
      <c r="D90" s="31" t="s">
        <v>9</v>
      </c>
      <c r="E90" s="32">
        <v>421372</v>
      </c>
      <c r="F90" s="32">
        <v>56264</v>
      </c>
      <c r="G90" s="32">
        <f t="shared" si="8"/>
        <v>365108</v>
      </c>
      <c r="H90" s="33">
        <v>23407</v>
      </c>
      <c r="I90" s="34">
        <v>2596.35</v>
      </c>
      <c r="J90" s="35">
        <f t="shared" si="9"/>
        <v>15.598239842782073</v>
      </c>
      <c r="K90" s="102">
        <f t="shared" si="10"/>
        <v>2.3562295835018237</v>
      </c>
      <c r="L90" s="142">
        <f t="shared" si="11"/>
        <v>9.0153484699674546</v>
      </c>
      <c r="M90" s="36"/>
    </row>
    <row r="91" spans="1:13" ht="15.75" x14ac:dyDescent="0.25">
      <c r="A91" s="29" t="s">
        <v>30</v>
      </c>
      <c r="B91" s="30">
        <v>695</v>
      </c>
      <c r="C91" s="31" t="s">
        <v>16</v>
      </c>
      <c r="D91" s="31" t="s">
        <v>9</v>
      </c>
      <c r="E91" s="32">
        <v>769934</v>
      </c>
      <c r="F91" s="32">
        <v>199004</v>
      </c>
      <c r="G91" s="32">
        <f t="shared" si="8"/>
        <v>570930</v>
      </c>
      <c r="H91" s="33">
        <v>76599</v>
      </c>
      <c r="I91" s="34">
        <v>3428.52</v>
      </c>
      <c r="J91" s="35">
        <f t="shared" si="9"/>
        <v>7.4534915599420355</v>
      </c>
      <c r="K91" s="102">
        <f t="shared" si="10"/>
        <v>1.1259050694776489</v>
      </c>
      <c r="L91" s="142">
        <f t="shared" si="11"/>
        <v>22.341710125651886</v>
      </c>
      <c r="M91" s="36"/>
    </row>
    <row r="92" spans="1:13" ht="15.75" x14ac:dyDescent="0.25">
      <c r="A92" s="29" t="s">
        <v>30</v>
      </c>
      <c r="B92" s="30">
        <v>697</v>
      </c>
      <c r="C92" s="31" t="s">
        <v>16</v>
      </c>
      <c r="D92" s="31" t="s">
        <v>9</v>
      </c>
      <c r="E92" s="32">
        <v>547119</v>
      </c>
      <c r="F92" s="32">
        <v>294310</v>
      </c>
      <c r="G92" s="32">
        <f t="shared" si="8"/>
        <v>252809</v>
      </c>
      <c r="H92" s="33">
        <v>63210</v>
      </c>
      <c r="I92" s="34">
        <v>2543.96</v>
      </c>
      <c r="J92" s="35">
        <f t="shared" si="9"/>
        <v>3.9995095712703685</v>
      </c>
      <c r="K92" s="102">
        <f t="shared" si="10"/>
        <v>0.60415552436108289</v>
      </c>
      <c r="L92" s="142">
        <f t="shared" si="11"/>
        <v>24.847088790704255</v>
      </c>
      <c r="M92" s="36"/>
    </row>
    <row r="93" spans="1:13" ht="15.75" x14ac:dyDescent="0.25">
      <c r="A93" s="29" t="s">
        <v>30</v>
      </c>
      <c r="B93" s="30">
        <v>698</v>
      </c>
      <c r="C93" s="31" t="s">
        <v>16</v>
      </c>
      <c r="D93" s="31" t="s">
        <v>9</v>
      </c>
      <c r="E93" s="32">
        <v>2192419</v>
      </c>
      <c r="F93" s="32">
        <v>394626</v>
      </c>
      <c r="G93" s="32">
        <f t="shared" si="8"/>
        <v>1797793</v>
      </c>
      <c r="H93" s="33">
        <v>189990</v>
      </c>
      <c r="I93" s="34">
        <v>12325.15</v>
      </c>
      <c r="J93" s="35">
        <f t="shared" si="9"/>
        <v>9.4625664508658343</v>
      </c>
      <c r="K93" s="102">
        <f t="shared" si="10"/>
        <v>1.4293907025477091</v>
      </c>
      <c r="L93" s="142">
        <f t="shared" si="11"/>
        <v>15.414822537656743</v>
      </c>
      <c r="M93" s="36"/>
    </row>
    <row r="94" spans="1:13" ht="15.75" x14ac:dyDescent="0.25">
      <c r="A94" s="29" t="s">
        <v>30</v>
      </c>
      <c r="B94" s="30">
        <v>699</v>
      </c>
      <c r="C94" s="31" t="s">
        <v>16</v>
      </c>
      <c r="D94" s="31" t="s">
        <v>9</v>
      </c>
      <c r="E94" s="32">
        <v>1238034</v>
      </c>
      <c r="F94" s="32">
        <v>387850</v>
      </c>
      <c r="G94" s="32">
        <f t="shared" si="8"/>
        <v>850184</v>
      </c>
      <c r="H94" s="33">
        <v>142201</v>
      </c>
      <c r="I94" s="34">
        <v>5960.99</v>
      </c>
      <c r="J94" s="35">
        <f t="shared" si="9"/>
        <v>5.9787483913615231</v>
      </c>
      <c r="K94" s="102">
        <f t="shared" si="10"/>
        <v>0.90313419809086448</v>
      </c>
      <c r="L94" s="142">
        <f t="shared" si="11"/>
        <v>23.855265652181938</v>
      </c>
      <c r="M94" s="36"/>
    </row>
    <row r="95" spans="1:13" ht="30" x14ac:dyDescent="0.25">
      <c r="A95" s="29" t="s">
        <v>18</v>
      </c>
      <c r="B95" s="30">
        <v>740</v>
      </c>
      <c r="C95" s="31" t="s">
        <v>16</v>
      </c>
      <c r="D95" s="31" t="s">
        <v>9</v>
      </c>
      <c r="E95" s="32">
        <v>114198.36741175756</v>
      </c>
      <c r="F95" s="32">
        <f>+H95*2.25/2</f>
        <v>13189.5</v>
      </c>
      <c r="G95" s="32">
        <f t="shared" si="8"/>
        <v>101008.86741175756</v>
      </c>
      <c r="H95" s="33">
        <v>11724</v>
      </c>
      <c r="I95" s="34">
        <v>952.70725965532858</v>
      </c>
      <c r="J95" s="35">
        <f t="shared" si="9"/>
        <v>8.6155635799861443</v>
      </c>
      <c r="K95" s="102">
        <f t="shared" si="10"/>
        <v>1.3014446495447347</v>
      </c>
      <c r="L95" s="142">
        <f t="shared" si="11"/>
        <v>12.305983691403297</v>
      </c>
      <c r="M95" s="36" t="s">
        <v>52</v>
      </c>
    </row>
    <row r="96" spans="1:13" ht="30" x14ac:dyDescent="0.25">
      <c r="A96" s="29" t="s">
        <v>18</v>
      </c>
      <c r="B96" s="30">
        <v>741</v>
      </c>
      <c r="C96" s="31" t="s">
        <v>16</v>
      </c>
      <c r="D96" s="31" t="s">
        <v>9</v>
      </c>
      <c r="E96" s="32">
        <v>154755.60823289808</v>
      </c>
      <c r="F96" s="32">
        <f>+H96*2.25/2</f>
        <v>18171</v>
      </c>
      <c r="G96" s="32">
        <f t="shared" si="8"/>
        <v>136584.60823289808</v>
      </c>
      <c r="H96" s="33">
        <v>16152</v>
      </c>
      <c r="I96" s="34">
        <v>1253.4264929524597</v>
      </c>
      <c r="J96" s="35">
        <f t="shared" si="9"/>
        <v>8.4562040758356911</v>
      </c>
      <c r="K96" s="102">
        <f t="shared" si="10"/>
        <v>1.2773722168936088</v>
      </c>
      <c r="L96" s="142">
        <f t="shared" si="11"/>
        <v>12.886276212300084</v>
      </c>
      <c r="M96" s="36" t="s">
        <v>52</v>
      </c>
    </row>
    <row r="97" spans="1:13" ht="15.75" x14ac:dyDescent="0.25">
      <c r="A97" s="29" t="s">
        <v>18</v>
      </c>
      <c r="B97" s="30">
        <v>742</v>
      </c>
      <c r="C97" s="31" t="s">
        <v>16</v>
      </c>
      <c r="D97" s="31" t="s">
        <v>9</v>
      </c>
      <c r="E97" s="32">
        <v>215648.74470270646</v>
      </c>
      <c r="F97" s="32">
        <v>22525.252043845408</v>
      </c>
      <c r="G97" s="32">
        <f t="shared" si="8"/>
        <v>193123.49265886104</v>
      </c>
      <c r="H97" s="33">
        <v>10316</v>
      </c>
      <c r="I97" s="34">
        <v>1564.7667257787245</v>
      </c>
      <c r="J97" s="35">
        <f t="shared" si="9"/>
        <v>18.720772844015222</v>
      </c>
      <c r="K97" s="102">
        <f t="shared" si="10"/>
        <v>2.8279113057424805</v>
      </c>
      <c r="L97" s="142">
        <f t="shared" si="11"/>
        <v>6.5926759753062374</v>
      </c>
      <c r="M97" s="36"/>
    </row>
    <row r="98" spans="1:13" ht="30" x14ac:dyDescent="0.25">
      <c r="A98" s="29" t="s">
        <v>18</v>
      </c>
      <c r="B98" s="30">
        <v>743</v>
      </c>
      <c r="C98" s="31" t="s">
        <v>16</v>
      </c>
      <c r="D98" s="31" t="s">
        <v>9</v>
      </c>
      <c r="E98" s="32">
        <v>31003.207071122339</v>
      </c>
      <c r="F98" s="32">
        <f>+H98*2.25/2</f>
        <v>1432.125</v>
      </c>
      <c r="G98" s="32">
        <f t="shared" si="8"/>
        <v>29571.082071122339</v>
      </c>
      <c r="H98" s="33">
        <v>1273</v>
      </c>
      <c r="I98" s="34">
        <v>247.12855616573563</v>
      </c>
      <c r="J98" s="35">
        <f t="shared" si="9"/>
        <v>23.229443889334124</v>
      </c>
      <c r="K98" s="102">
        <f t="shared" si="10"/>
        <v>3.508979439476454</v>
      </c>
      <c r="L98" s="142">
        <f t="shared" si="11"/>
        <v>5.1511651253539004</v>
      </c>
      <c r="M98" s="36" t="s">
        <v>52</v>
      </c>
    </row>
    <row r="99" spans="1:13" ht="30" x14ac:dyDescent="0.25">
      <c r="A99" s="29" t="s">
        <v>18</v>
      </c>
      <c r="B99" s="30">
        <v>747</v>
      </c>
      <c r="C99" s="31" t="s">
        <v>16</v>
      </c>
      <c r="D99" s="31" t="s">
        <v>9</v>
      </c>
      <c r="E99" s="32">
        <v>355570.20505692915</v>
      </c>
      <c r="F99" s="32">
        <f>137896.204180396-13190-18171-1432</f>
        <v>105103.20418039599</v>
      </c>
      <c r="G99" s="32">
        <f t="shared" si="8"/>
        <v>250467.00087653316</v>
      </c>
      <c r="H99" s="33">
        <v>63153</v>
      </c>
      <c r="I99" s="34">
        <v>2895.175056014903</v>
      </c>
      <c r="J99" s="35">
        <f t="shared" si="9"/>
        <v>3.9660348815817641</v>
      </c>
      <c r="K99" s="102">
        <f t="shared" si="10"/>
        <v>0.59909892471023629</v>
      </c>
      <c r="L99" s="142">
        <f t="shared" si="11"/>
        <v>21.813188763420637</v>
      </c>
      <c r="M99" s="36" t="s">
        <v>55</v>
      </c>
    </row>
    <row r="100" spans="1:13" ht="15.75" x14ac:dyDescent="0.25">
      <c r="A100" s="29" t="s">
        <v>31</v>
      </c>
      <c r="B100" s="30">
        <v>755</v>
      </c>
      <c r="C100" s="31" t="s">
        <v>16</v>
      </c>
      <c r="D100" s="31" t="s">
        <v>9</v>
      </c>
      <c r="E100" s="32">
        <v>1025593.9052606268</v>
      </c>
      <c r="F100" s="32">
        <v>162407.97645819749</v>
      </c>
      <c r="G100" s="32">
        <f t="shared" ref="G100:G131" si="12">+E100-F100</f>
        <v>863185.92880242935</v>
      </c>
      <c r="H100" s="33">
        <v>121558.18225601906</v>
      </c>
      <c r="I100" s="34">
        <v>5205.4199999999937</v>
      </c>
      <c r="J100" s="35">
        <f t="shared" ref="J100:J136" si="13">+G100/H100</f>
        <v>7.1010105019869032</v>
      </c>
      <c r="K100" s="102">
        <f t="shared" ref="K100:K131" si="14">+IF(D100="Weekday",J100/$J$139,J100/$J$140)</f>
        <v>1.0726601966747589</v>
      </c>
      <c r="L100" s="142">
        <f t="shared" ref="L100:L136" si="15">+H100/I100</f>
        <v>23.352233298373466</v>
      </c>
      <c r="M100" s="36"/>
    </row>
    <row r="101" spans="1:13" ht="15.75" x14ac:dyDescent="0.25">
      <c r="A101" s="29" t="s">
        <v>31</v>
      </c>
      <c r="B101" s="30">
        <v>756</v>
      </c>
      <c r="C101" s="31" t="s">
        <v>16</v>
      </c>
      <c r="D101" s="31" t="s">
        <v>9</v>
      </c>
      <c r="E101" s="32">
        <v>246503.59641538307</v>
      </c>
      <c r="F101" s="32">
        <v>152468.15682761083</v>
      </c>
      <c r="G101" s="32">
        <f t="shared" si="12"/>
        <v>94035.439587772242</v>
      </c>
      <c r="H101" s="33">
        <v>59047.340048758066</v>
      </c>
      <c r="I101" s="34">
        <v>1314.0599999999943</v>
      </c>
      <c r="J101" s="35">
        <f t="shared" si="13"/>
        <v>1.5925431951739557</v>
      </c>
      <c r="K101" s="102">
        <f t="shared" si="14"/>
        <v>0.24056543733745553</v>
      </c>
      <c r="L101" s="142">
        <f t="shared" si="15"/>
        <v>44.935041055019042</v>
      </c>
      <c r="M101" s="36"/>
    </row>
    <row r="102" spans="1:13" ht="15.75" x14ac:dyDescent="0.25">
      <c r="A102" s="29" t="s">
        <v>31</v>
      </c>
      <c r="B102" s="30">
        <v>758</v>
      </c>
      <c r="C102" s="31" t="s">
        <v>16</v>
      </c>
      <c r="D102" s="31" t="s">
        <v>9</v>
      </c>
      <c r="E102" s="32">
        <v>563367.63607097452</v>
      </c>
      <c r="F102" s="32">
        <v>224700.04554748416</v>
      </c>
      <c r="G102" s="32">
        <f t="shared" si="12"/>
        <v>338667.59052349033</v>
      </c>
      <c r="H102" s="33">
        <v>94246.139976279359</v>
      </c>
      <c r="I102" s="34">
        <v>2360.4899999999916</v>
      </c>
      <c r="J102" s="35">
        <f t="shared" si="13"/>
        <v>3.5934372549234266</v>
      </c>
      <c r="K102" s="102">
        <f t="shared" si="14"/>
        <v>0.54281529530565353</v>
      </c>
      <c r="L102" s="142">
        <f t="shared" si="15"/>
        <v>39.926515247376472</v>
      </c>
      <c r="M102" s="36"/>
    </row>
    <row r="103" spans="1:13" ht="15.75" x14ac:dyDescent="0.25">
      <c r="A103" s="29" t="s">
        <v>31</v>
      </c>
      <c r="B103" s="30">
        <v>760</v>
      </c>
      <c r="C103" s="31" t="s">
        <v>16</v>
      </c>
      <c r="D103" s="31" t="s">
        <v>9</v>
      </c>
      <c r="E103" s="32">
        <v>738160.22922859516</v>
      </c>
      <c r="F103" s="32">
        <v>339086.27971345471</v>
      </c>
      <c r="G103" s="32">
        <f t="shared" si="12"/>
        <v>399073.94951514044</v>
      </c>
      <c r="H103" s="33">
        <v>145277.80028804718</v>
      </c>
      <c r="I103" s="34">
        <v>3345.3199999999911</v>
      </c>
      <c r="J103" s="35">
        <f t="shared" si="13"/>
        <v>2.7469713109909644</v>
      </c>
      <c r="K103" s="102">
        <f t="shared" si="14"/>
        <v>0.41495034909229067</v>
      </c>
      <c r="L103" s="142">
        <f t="shared" si="15"/>
        <v>43.427175961656154</v>
      </c>
      <c r="M103" s="36"/>
    </row>
    <row r="104" spans="1:13" ht="15.75" x14ac:dyDescent="0.25">
      <c r="A104" s="29" t="s">
        <v>31</v>
      </c>
      <c r="B104" s="30">
        <v>761</v>
      </c>
      <c r="C104" s="31" t="s">
        <v>16</v>
      </c>
      <c r="D104" s="31" t="s">
        <v>9</v>
      </c>
      <c r="E104" s="32">
        <v>445651.33147190773</v>
      </c>
      <c r="F104" s="32">
        <v>141214.10913389543</v>
      </c>
      <c r="G104" s="32">
        <f t="shared" si="12"/>
        <v>304437.2223380123</v>
      </c>
      <c r="H104" s="33">
        <v>65679.665304715541</v>
      </c>
      <c r="I104" s="34">
        <v>2086.8600000000051</v>
      </c>
      <c r="J104" s="35">
        <f t="shared" si="13"/>
        <v>4.6351823037708888</v>
      </c>
      <c r="K104" s="102">
        <f t="shared" si="14"/>
        <v>0.70017859573578378</v>
      </c>
      <c r="L104" s="142">
        <f t="shared" si="15"/>
        <v>31.472961916331418</v>
      </c>
      <c r="M104" s="36"/>
    </row>
    <row r="105" spans="1:13" ht="15.75" x14ac:dyDescent="0.25">
      <c r="A105" s="29" t="s">
        <v>31</v>
      </c>
      <c r="B105" s="30">
        <v>762</v>
      </c>
      <c r="C105" s="31" t="s">
        <v>16</v>
      </c>
      <c r="D105" s="31" t="s">
        <v>9</v>
      </c>
      <c r="E105" s="32">
        <v>147189.15485807782</v>
      </c>
      <c r="F105" s="32">
        <v>34600.751864996666</v>
      </c>
      <c r="G105" s="32">
        <f t="shared" si="12"/>
        <v>112588.40299308115</v>
      </c>
      <c r="H105" s="33">
        <v>22997.245055985833</v>
      </c>
      <c r="I105" s="34">
        <v>602.13999999999908</v>
      </c>
      <c r="J105" s="35">
        <f t="shared" si="13"/>
        <v>4.8957343681379824</v>
      </c>
      <c r="K105" s="102">
        <f t="shared" si="14"/>
        <v>0.73953691361600937</v>
      </c>
      <c r="L105" s="142">
        <f t="shared" si="15"/>
        <v>38.192521765678862</v>
      </c>
      <c r="M105" s="36"/>
    </row>
    <row r="106" spans="1:13" ht="15.75" x14ac:dyDescent="0.25">
      <c r="A106" s="29" t="s">
        <v>31</v>
      </c>
      <c r="B106" s="30">
        <v>763</v>
      </c>
      <c r="C106" s="31" t="s">
        <v>16</v>
      </c>
      <c r="D106" s="31" t="s">
        <v>9</v>
      </c>
      <c r="E106" s="32">
        <v>415283.6869210052</v>
      </c>
      <c r="F106" s="32">
        <v>136885.46892299331</v>
      </c>
      <c r="G106" s="32">
        <f t="shared" si="12"/>
        <v>278398.21799801185</v>
      </c>
      <c r="H106" s="33">
        <v>57099.184034049176</v>
      </c>
      <c r="I106" s="34">
        <v>2066.9600000000096</v>
      </c>
      <c r="J106" s="35">
        <f t="shared" si="13"/>
        <v>4.8756952083938438</v>
      </c>
      <c r="K106" s="102">
        <f t="shared" si="14"/>
        <v>0.73650985021055038</v>
      </c>
      <c r="L106" s="142">
        <f t="shared" si="15"/>
        <v>27.624716508325712</v>
      </c>
      <c r="M106" s="36"/>
    </row>
    <row r="107" spans="1:13" ht="15.75" x14ac:dyDescent="0.25">
      <c r="A107" s="29" t="s">
        <v>31</v>
      </c>
      <c r="B107" s="30">
        <v>764</v>
      </c>
      <c r="C107" s="31" t="s">
        <v>16</v>
      </c>
      <c r="D107" s="31" t="s">
        <v>9</v>
      </c>
      <c r="E107" s="32">
        <v>312329.55692747032</v>
      </c>
      <c r="F107" s="32">
        <v>140223.18048283126</v>
      </c>
      <c r="G107" s="32">
        <f t="shared" si="12"/>
        <v>172106.37644463906</v>
      </c>
      <c r="H107" s="33">
        <v>59672.509862301726</v>
      </c>
      <c r="I107" s="34">
        <v>1421.5999999999965</v>
      </c>
      <c r="J107" s="35">
        <f t="shared" si="13"/>
        <v>2.8841819598636951</v>
      </c>
      <c r="K107" s="102">
        <f t="shared" si="14"/>
        <v>0.43567703321203854</v>
      </c>
      <c r="L107" s="142">
        <f t="shared" si="15"/>
        <v>41.975597820977683</v>
      </c>
      <c r="M107" s="36"/>
    </row>
    <row r="108" spans="1:13" ht="15.75" x14ac:dyDescent="0.25">
      <c r="A108" s="29" t="s">
        <v>31</v>
      </c>
      <c r="B108" s="30">
        <v>765</v>
      </c>
      <c r="C108" s="31" t="s">
        <v>16</v>
      </c>
      <c r="D108" s="31" t="s">
        <v>9</v>
      </c>
      <c r="E108" s="32">
        <v>339647.17604312993</v>
      </c>
      <c r="F108" s="32">
        <v>99867.592399908302</v>
      </c>
      <c r="G108" s="32">
        <f t="shared" si="12"/>
        <v>239779.58364322165</v>
      </c>
      <c r="H108" s="33">
        <v>41963.116846240031</v>
      </c>
      <c r="I108" s="34">
        <v>1310.7199999999946</v>
      </c>
      <c r="J108" s="35">
        <f t="shared" si="13"/>
        <v>5.7140556198867367</v>
      </c>
      <c r="K108" s="102">
        <f t="shared" si="14"/>
        <v>0.86315039575328345</v>
      </c>
      <c r="L108" s="142">
        <f t="shared" si="15"/>
        <v>32.01531741809098</v>
      </c>
      <c r="M108" s="36"/>
    </row>
    <row r="109" spans="1:13" ht="15.75" x14ac:dyDescent="0.25">
      <c r="A109" s="29" t="s">
        <v>31</v>
      </c>
      <c r="B109" s="30">
        <v>766</v>
      </c>
      <c r="C109" s="31" t="s">
        <v>16</v>
      </c>
      <c r="D109" s="31" t="s">
        <v>9</v>
      </c>
      <c r="E109" s="32">
        <v>1557435.1703595435</v>
      </c>
      <c r="F109" s="32">
        <v>376515.14329200599</v>
      </c>
      <c r="G109" s="32">
        <f t="shared" si="12"/>
        <v>1180920.0270675374</v>
      </c>
      <c r="H109" s="33">
        <v>170573.13274373687</v>
      </c>
      <c r="I109" s="34">
        <v>7762.8499999999713</v>
      </c>
      <c r="J109" s="35">
        <f t="shared" si="13"/>
        <v>6.9232475717128938</v>
      </c>
      <c r="K109" s="102">
        <f t="shared" si="14"/>
        <v>1.0458077902889567</v>
      </c>
      <c r="L109" s="142">
        <f t="shared" si="15"/>
        <v>21.973003825107725</v>
      </c>
      <c r="M109" s="36"/>
    </row>
    <row r="110" spans="1:13" ht="15.75" x14ac:dyDescent="0.25">
      <c r="A110" s="29" t="s">
        <v>31</v>
      </c>
      <c r="B110" s="30">
        <v>767</v>
      </c>
      <c r="C110" s="31" t="s">
        <v>16</v>
      </c>
      <c r="D110" s="31" t="s">
        <v>9</v>
      </c>
      <c r="E110" s="32">
        <v>403360.39204730745</v>
      </c>
      <c r="F110" s="32">
        <v>106113.57622598845</v>
      </c>
      <c r="G110" s="32">
        <f t="shared" si="12"/>
        <v>297246.815821319</v>
      </c>
      <c r="H110" s="33">
        <v>42084.876597159331</v>
      </c>
      <c r="I110" s="34">
        <v>1687.5100000000045</v>
      </c>
      <c r="J110" s="35">
        <f t="shared" si="13"/>
        <v>7.063031660199349</v>
      </c>
      <c r="K110" s="102">
        <f t="shared" si="14"/>
        <v>1.0669232115104756</v>
      </c>
      <c r="L110" s="142">
        <f t="shared" si="15"/>
        <v>24.93903834475601</v>
      </c>
      <c r="M110" s="36"/>
    </row>
    <row r="111" spans="1:13" ht="15.75" x14ac:dyDescent="0.25">
      <c r="A111" s="29" t="s">
        <v>31</v>
      </c>
      <c r="B111" s="30">
        <v>768</v>
      </c>
      <c r="C111" s="31" t="s">
        <v>16</v>
      </c>
      <c r="D111" s="31" t="s">
        <v>9</v>
      </c>
      <c r="E111" s="32">
        <v>1531215.7663963817</v>
      </c>
      <c r="F111" s="32">
        <v>927734.89182445069</v>
      </c>
      <c r="G111" s="32">
        <f t="shared" si="12"/>
        <v>603480.87457193097</v>
      </c>
      <c r="H111" s="33">
        <v>380373.36910717405</v>
      </c>
      <c r="I111" s="34">
        <v>5796.1900000000041</v>
      </c>
      <c r="J111" s="35">
        <f t="shared" si="13"/>
        <v>1.58654870078955</v>
      </c>
      <c r="K111" s="102">
        <f t="shared" si="14"/>
        <v>0.23965992459056645</v>
      </c>
      <c r="L111" s="142">
        <f t="shared" si="15"/>
        <v>65.624724018221244</v>
      </c>
      <c r="M111" s="36"/>
    </row>
    <row r="112" spans="1:13" ht="30" x14ac:dyDescent="0.25">
      <c r="A112" s="29" t="s">
        <v>18</v>
      </c>
      <c r="B112" s="30">
        <v>771</v>
      </c>
      <c r="C112" s="31" t="s">
        <v>16</v>
      </c>
      <c r="D112" s="31" t="s">
        <v>9</v>
      </c>
      <c r="E112" s="32">
        <v>152143.36754142368</v>
      </c>
      <c r="F112" s="32">
        <f>+H112*2.25/2</f>
        <v>10665</v>
      </c>
      <c r="G112" s="32">
        <f t="shared" si="12"/>
        <v>141478.36754142368</v>
      </c>
      <c r="H112" s="33">
        <v>9480</v>
      </c>
      <c r="I112" s="34">
        <v>1306.953421771743</v>
      </c>
      <c r="J112" s="35">
        <f t="shared" si="13"/>
        <v>14.923878432639629</v>
      </c>
      <c r="K112" s="102">
        <f t="shared" si="14"/>
        <v>2.2543623010029652</v>
      </c>
      <c r="L112" s="142">
        <f t="shared" si="15"/>
        <v>7.2535102185574782</v>
      </c>
      <c r="M112" s="36" t="s">
        <v>53</v>
      </c>
    </row>
    <row r="113" spans="1:13" ht="30" x14ac:dyDescent="0.25">
      <c r="A113" s="29" t="s">
        <v>18</v>
      </c>
      <c r="B113" s="30">
        <v>772</v>
      </c>
      <c r="C113" s="31" t="s">
        <v>16</v>
      </c>
      <c r="D113" s="31" t="s">
        <v>9</v>
      </c>
      <c r="E113" s="32">
        <v>285741.16526246426</v>
      </c>
      <c r="F113" s="32">
        <f>141878.955220332-10665</f>
        <v>131213.95522033199</v>
      </c>
      <c r="G113" s="32">
        <f t="shared" si="12"/>
        <v>154527.21004213227</v>
      </c>
      <c r="H113" s="33">
        <v>64977</v>
      </c>
      <c r="I113" s="34">
        <v>2143.3990704919984</v>
      </c>
      <c r="J113" s="35">
        <f t="shared" si="13"/>
        <v>2.3781832039357353</v>
      </c>
      <c r="K113" s="102">
        <f t="shared" si="14"/>
        <v>0.35924217582110807</v>
      </c>
      <c r="L113" s="142">
        <f t="shared" si="15"/>
        <v>30.314933366601256</v>
      </c>
      <c r="M113" s="36" t="s">
        <v>54</v>
      </c>
    </row>
    <row r="114" spans="1:13" ht="15.75" x14ac:dyDescent="0.25">
      <c r="A114" s="29" t="s">
        <v>18</v>
      </c>
      <c r="B114" s="30">
        <v>774</v>
      </c>
      <c r="C114" s="31" t="s">
        <v>16</v>
      </c>
      <c r="D114" s="31" t="s">
        <v>9</v>
      </c>
      <c r="E114" s="32">
        <v>76436.592411221689</v>
      </c>
      <c r="F114" s="32">
        <v>25510.131798007551</v>
      </c>
      <c r="G114" s="32">
        <f t="shared" si="12"/>
        <v>50926.460613214134</v>
      </c>
      <c r="H114" s="33">
        <v>11683</v>
      </c>
      <c r="I114" s="34">
        <v>589.80552141350995</v>
      </c>
      <c r="J114" s="35">
        <f t="shared" si="13"/>
        <v>4.3590225638289937</v>
      </c>
      <c r="K114" s="102">
        <f t="shared" si="14"/>
        <v>0.65846262293489333</v>
      </c>
      <c r="L114" s="142">
        <f t="shared" si="15"/>
        <v>19.808224195665172</v>
      </c>
      <c r="M114" s="36"/>
    </row>
    <row r="115" spans="1:13" ht="15.75" x14ac:dyDescent="0.25">
      <c r="A115" s="29" t="s">
        <v>18</v>
      </c>
      <c r="B115" s="30">
        <v>776</v>
      </c>
      <c r="C115" s="31" t="s">
        <v>16</v>
      </c>
      <c r="D115" s="31" t="s">
        <v>9</v>
      </c>
      <c r="E115" s="32">
        <v>514682.39448731882</v>
      </c>
      <c r="F115" s="32">
        <v>208459.02359188418</v>
      </c>
      <c r="G115" s="32">
        <f t="shared" si="12"/>
        <v>306223.37089543464</v>
      </c>
      <c r="H115" s="33">
        <v>95469</v>
      </c>
      <c r="I115" s="34">
        <v>3635.5567363342516</v>
      </c>
      <c r="J115" s="35">
        <f t="shared" si="13"/>
        <v>3.2075686442241422</v>
      </c>
      <c r="K115" s="102">
        <f t="shared" si="14"/>
        <v>0.48452698553234774</v>
      </c>
      <c r="L115" s="142">
        <f t="shared" si="15"/>
        <v>26.259801984623085</v>
      </c>
      <c r="M115" s="36"/>
    </row>
    <row r="116" spans="1:13" ht="15.75" x14ac:dyDescent="0.25">
      <c r="A116" s="29" t="s">
        <v>18</v>
      </c>
      <c r="B116" s="30">
        <v>777</v>
      </c>
      <c r="C116" s="31" t="s">
        <v>16</v>
      </c>
      <c r="D116" s="31" t="s">
        <v>9</v>
      </c>
      <c r="E116" s="32">
        <v>350809.69573763717</v>
      </c>
      <c r="F116" s="32">
        <v>108195.88639245674</v>
      </c>
      <c r="G116" s="32">
        <f t="shared" si="12"/>
        <v>242613.80934518043</v>
      </c>
      <c r="H116" s="33">
        <v>49551</v>
      </c>
      <c r="I116" s="34">
        <v>2586.5701160154763</v>
      </c>
      <c r="J116" s="35">
        <f t="shared" si="13"/>
        <v>4.8962444621739305</v>
      </c>
      <c r="K116" s="102">
        <f t="shared" si="14"/>
        <v>0.73961396709575988</v>
      </c>
      <c r="L116" s="142">
        <f t="shared" si="15"/>
        <v>19.157029493687819</v>
      </c>
      <c r="M116" s="36"/>
    </row>
    <row r="117" spans="1:13" ht="15.75" x14ac:dyDescent="0.25">
      <c r="A117" s="29" t="s">
        <v>15</v>
      </c>
      <c r="B117" s="30">
        <v>780</v>
      </c>
      <c r="C117" s="31" t="s">
        <v>16</v>
      </c>
      <c r="D117" s="31" t="s">
        <v>9</v>
      </c>
      <c r="E117" s="32">
        <v>297163.66893386748</v>
      </c>
      <c r="F117" s="32">
        <v>73919</v>
      </c>
      <c r="G117" s="32">
        <f t="shared" si="12"/>
        <v>223244.66893386748</v>
      </c>
      <c r="H117" s="33">
        <v>29148</v>
      </c>
      <c r="I117" s="34">
        <v>1566.2329999999997</v>
      </c>
      <c r="J117" s="35">
        <f t="shared" si="13"/>
        <v>7.6590046978821009</v>
      </c>
      <c r="K117" s="102">
        <f t="shared" si="14"/>
        <v>1.156949350133248</v>
      </c>
      <c r="L117" s="142">
        <f t="shared" si="15"/>
        <v>18.610257860739754</v>
      </c>
      <c r="M117" s="36"/>
    </row>
    <row r="118" spans="1:13" ht="15.75" x14ac:dyDescent="0.25">
      <c r="A118" s="29" t="s">
        <v>15</v>
      </c>
      <c r="B118" s="30">
        <v>781</v>
      </c>
      <c r="C118" s="31" t="s">
        <v>16</v>
      </c>
      <c r="D118" s="31" t="s">
        <v>9</v>
      </c>
      <c r="E118" s="32">
        <v>1646851</v>
      </c>
      <c r="F118" s="32">
        <v>1050498</v>
      </c>
      <c r="G118" s="32">
        <f t="shared" si="12"/>
        <v>596353</v>
      </c>
      <c r="H118" s="33">
        <v>414234</v>
      </c>
      <c r="I118" s="34">
        <v>7783.1669999999986</v>
      </c>
      <c r="J118" s="35">
        <f t="shared" si="13"/>
        <v>1.4396524669631174</v>
      </c>
      <c r="K118" s="102">
        <f t="shared" si="14"/>
        <v>0.21747016117267634</v>
      </c>
      <c r="L118" s="142">
        <f t="shared" si="15"/>
        <v>53.221779771653374</v>
      </c>
      <c r="M118" s="36"/>
    </row>
    <row r="119" spans="1:13" ht="15.75" x14ac:dyDescent="0.25">
      <c r="A119" s="29" t="s">
        <v>15</v>
      </c>
      <c r="B119" s="30">
        <v>782</v>
      </c>
      <c r="C119" s="31" t="s">
        <v>16</v>
      </c>
      <c r="D119" s="31" t="s">
        <v>9</v>
      </c>
      <c r="E119" s="32">
        <v>453273.99286596815</v>
      </c>
      <c r="F119" s="32">
        <v>119116</v>
      </c>
      <c r="G119" s="32">
        <f t="shared" si="12"/>
        <v>334157.99286596815</v>
      </c>
      <c r="H119" s="33">
        <v>46970</v>
      </c>
      <c r="I119" s="34">
        <v>2382.8670000000006</v>
      </c>
      <c r="J119" s="35">
        <f t="shared" si="13"/>
        <v>7.1142855624008545</v>
      </c>
      <c r="K119" s="102">
        <f t="shared" si="14"/>
        <v>1.0746654928097967</v>
      </c>
      <c r="L119" s="142">
        <f t="shared" si="15"/>
        <v>19.711549154862603</v>
      </c>
      <c r="M119" s="36"/>
    </row>
    <row r="120" spans="1:13" ht="30" x14ac:dyDescent="0.25">
      <c r="A120" s="29" t="s">
        <v>15</v>
      </c>
      <c r="B120" s="30">
        <v>783</v>
      </c>
      <c r="C120" s="31" t="s">
        <v>16</v>
      </c>
      <c r="D120" s="31" t="s">
        <v>9</v>
      </c>
      <c r="E120" s="32">
        <v>457357.96999990265</v>
      </c>
      <c r="F120" s="32">
        <f>177667-9127</f>
        <v>168540</v>
      </c>
      <c r="G120" s="32">
        <f t="shared" si="12"/>
        <v>288817.96999990265</v>
      </c>
      <c r="H120" s="33">
        <v>70058</v>
      </c>
      <c r="I120" s="34">
        <v>2348.683</v>
      </c>
      <c r="J120" s="35">
        <f t="shared" si="13"/>
        <v>4.1225551685732205</v>
      </c>
      <c r="K120" s="102">
        <f t="shared" si="14"/>
        <v>0.62274247259414206</v>
      </c>
      <c r="L120" s="142">
        <f t="shared" si="15"/>
        <v>29.828631620359154</v>
      </c>
      <c r="M120" s="36" t="s">
        <v>60</v>
      </c>
    </row>
    <row r="121" spans="1:13" ht="15.75" x14ac:dyDescent="0.25">
      <c r="A121" s="29" t="s">
        <v>15</v>
      </c>
      <c r="B121" s="30">
        <v>785</v>
      </c>
      <c r="C121" s="31" t="s">
        <v>16</v>
      </c>
      <c r="D121" s="31" t="s">
        <v>9</v>
      </c>
      <c r="E121" s="32">
        <v>741315.07962239604</v>
      </c>
      <c r="F121" s="32">
        <v>532963</v>
      </c>
      <c r="G121" s="32">
        <f t="shared" si="12"/>
        <v>208352.07962239604</v>
      </c>
      <c r="H121" s="33">
        <v>210159</v>
      </c>
      <c r="I121" s="34">
        <v>3569.6829999999995</v>
      </c>
      <c r="J121" s="35">
        <f t="shared" si="13"/>
        <v>0.99140212706758235</v>
      </c>
      <c r="K121" s="102">
        <f t="shared" si="14"/>
        <v>0.14975862946640217</v>
      </c>
      <c r="L121" s="142">
        <f t="shared" si="15"/>
        <v>58.873294911621009</v>
      </c>
      <c r="M121" s="36"/>
    </row>
    <row r="122" spans="1:13" ht="45" x14ac:dyDescent="0.25">
      <c r="A122" s="29" t="s">
        <v>15</v>
      </c>
      <c r="B122" s="30">
        <v>787</v>
      </c>
      <c r="C122" s="31" t="s">
        <v>16</v>
      </c>
      <c r="D122" s="31" t="s">
        <v>9</v>
      </c>
      <c r="E122" s="32">
        <v>54183.343057097474</v>
      </c>
      <c r="F122" s="32">
        <v>0</v>
      </c>
      <c r="G122" s="32">
        <f t="shared" si="12"/>
        <v>54183.343057097474</v>
      </c>
      <c r="H122" s="33">
        <v>3887</v>
      </c>
      <c r="I122" s="34">
        <v>397</v>
      </c>
      <c r="J122" s="35">
        <f t="shared" si="13"/>
        <v>13.939630320838043</v>
      </c>
      <c r="K122" s="102">
        <f t="shared" si="14"/>
        <v>2.1056843384951729</v>
      </c>
      <c r="L122" s="142">
        <f t="shared" si="15"/>
        <v>9.7909319899244327</v>
      </c>
      <c r="M122" s="36" t="s">
        <v>58</v>
      </c>
    </row>
    <row r="123" spans="1:13" ht="30" x14ac:dyDescent="0.25">
      <c r="A123" s="29" t="s">
        <v>15</v>
      </c>
      <c r="B123" s="30">
        <v>788</v>
      </c>
      <c r="C123" s="31" t="s">
        <v>16</v>
      </c>
      <c r="D123" s="31" t="s">
        <v>9</v>
      </c>
      <c r="E123" s="32">
        <v>63750.129733015638</v>
      </c>
      <c r="F123" s="32">
        <f>+H123*2.25/2</f>
        <v>9127.125</v>
      </c>
      <c r="G123" s="32">
        <f t="shared" si="12"/>
        <v>54623.004733015638</v>
      </c>
      <c r="H123" s="33">
        <v>8113</v>
      </c>
      <c r="I123" s="34">
        <v>455.4</v>
      </c>
      <c r="J123" s="35">
        <f t="shared" si="13"/>
        <v>6.7327751427358118</v>
      </c>
      <c r="K123" s="102">
        <f t="shared" si="14"/>
        <v>1.0170355200507268</v>
      </c>
      <c r="L123" s="142">
        <f t="shared" si="15"/>
        <v>17.815107597716295</v>
      </c>
      <c r="M123" s="36" t="s">
        <v>59</v>
      </c>
    </row>
    <row r="124" spans="1:13" ht="15.75" x14ac:dyDescent="0.25">
      <c r="A124" s="29" t="s">
        <v>15</v>
      </c>
      <c r="B124" s="30">
        <v>789</v>
      </c>
      <c r="C124" s="31" t="s">
        <v>16</v>
      </c>
      <c r="D124" s="31" t="s">
        <v>9</v>
      </c>
      <c r="E124" s="32">
        <v>81247.324607386239</v>
      </c>
      <c r="F124" s="32">
        <v>49358</v>
      </c>
      <c r="G124" s="32">
        <f t="shared" si="12"/>
        <v>31889.324607386239</v>
      </c>
      <c r="H124" s="33">
        <v>19463</v>
      </c>
      <c r="I124" s="34">
        <v>400</v>
      </c>
      <c r="J124" s="35">
        <f t="shared" si="13"/>
        <v>1.6384588505053814</v>
      </c>
      <c r="K124" s="102">
        <f t="shared" si="14"/>
        <v>0.24750133693434764</v>
      </c>
      <c r="L124" s="142">
        <f t="shared" si="15"/>
        <v>48.657499999999999</v>
      </c>
      <c r="M124" s="36"/>
    </row>
    <row r="125" spans="1:13" ht="30" x14ac:dyDescent="0.25">
      <c r="A125" s="29" t="s">
        <v>18</v>
      </c>
      <c r="B125" s="30">
        <v>790</v>
      </c>
      <c r="C125" s="31" t="s">
        <v>16</v>
      </c>
      <c r="D125" s="31" t="s">
        <v>9</v>
      </c>
      <c r="E125" s="32">
        <v>467395.92312941089</v>
      </c>
      <c r="F125" s="32">
        <f>203965.32751722-8048</f>
        <v>195917.32751721999</v>
      </c>
      <c r="G125" s="32">
        <f t="shared" si="12"/>
        <v>271478.5956121909</v>
      </c>
      <c r="H125" s="33">
        <v>93411</v>
      </c>
      <c r="I125" s="34">
        <v>3774.0850292969881</v>
      </c>
      <c r="J125" s="35">
        <f t="shared" si="13"/>
        <v>2.9062807978952252</v>
      </c>
      <c r="K125" s="102">
        <f t="shared" si="14"/>
        <v>0.43901522626816092</v>
      </c>
      <c r="L125" s="142">
        <f t="shared" si="15"/>
        <v>24.750634729975861</v>
      </c>
      <c r="M125" s="36" t="s">
        <v>56</v>
      </c>
    </row>
    <row r="126" spans="1:13" ht="30" x14ac:dyDescent="0.25">
      <c r="A126" s="29" t="s">
        <v>18</v>
      </c>
      <c r="B126" s="30">
        <v>791</v>
      </c>
      <c r="C126" s="31" t="s">
        <v>16</v>
      </c>
      <c r="D126" s="31" t="s">
        <v>9</v>
      </c>
      <c r="E126" s="32">
        <v>96544.844044147379</v>
      </c>
      <c r="F126" s="32">
        <f>+H126*2.25/2</f>
        <v>8048.25</v>
      </c>
      <c r="G126" s="32">
        <f t="shared" si="12"/>
        <v>88496.594044147379</v>
      </c>
      <c r="H126" s="33">
        <v>7154</v>
      </c>
      <c r="I126" s="34">
        <v>807.51102459734057</v>
      </c>
      <c r="J126" s="35">
        <f t="shared" si="13"/>
        <v>12.370225614222447</v>
      </c>
      <c r="K126" s="102">
        <f t="shared" si="14"/>
        <v>1.8686141411212154</v>
      </c>
      <c r="L126" s="142">
        <f t="shared" si="15"/>
        <v>8.8593217703340823</v>
      </c>
      <c r="M126" s="36" t="s">
        <v>57</v>
      </c>
    </row>
    <row r="127" spans="1:13" ht="15.75" x14ac:dyDescent="0.25">
      <c r="A127" s="29" t="s">
        <v>18</v>
      </c>
      <c r="B127" s="30">
        <v>793</v>
      </c>
      <c r="C127" s="31" t="s">
        <v>16</v>
      </c>
      <c r="D127" s="31" t="s">
        <v>9</v>
      </c>
      <c r="E127" s="32">
        <v>129482.2792651848</v>
      </c>
      <c r="F127" s="32">
        <v>45286.32487295015</v>
      </c>
      <c r="G127" s="32">
        <f t="shared" si="12"/>
        <v>84195.954392234649</v>
      </c>
      <c r="H127" s="33">
        <v>20740</v>
      </c>
      <c r="I127" s="34">
        <v>1034.3662816867657</v>
      </c>
      <c r="J127" s="35">
        <f t="shared" si="13"/>
        <v>4.0595927865108319</v>
      </c>
      <c r="K127" s="102">
        <f t="shared" si="14"/>
        <v>0.61323153874785974</v>
      </c>
      <c r="L127" s="142">
        <f t="shared" si="15"/>
        <v>20.050924287843944</v>
      </c>
      <c r="M127" s="36"/>
    </row>
    <row r="128" spans="1:13" ht="15.75" x14ac:dyDescent="0.25">
      <c r="A128" s="29" t="s">
        <v>18</v>
      </c>
      <c r="B128" s="30">
        <v>795</v>
      </c>
      <c r="C128" s="31" t="s">
        <v>16</v>
      </c>
      <c r="D128" s="31" t="s">
        <v>9</v>
      </c>
      <c r="E128" s="32">
        <v>79053.605645778007</v>
      </c>
      <c r="F128" s="32">
        <v>15441.894382907592</v>
      </c>
      <c r="G128" s="32">
        <f t="shared" si="12"/>
        <v>63611.711262870413</v>
      </c>
      <c r="H128" s="33">
        <v>7072</v>
      </c>
      <c r="I128" s="34">
        <v>572.33870782477527</v>
      </c>
      <c r="J128" s="35">
        <f t="shared" si="13"/>
        <v>8.9948686740484174</v>
      </c>
      <c r="K128" s="102">
        <f t="shared" si="14"/>
        <v>1.3587414915480993</v>
      </c>
      <c r="L128" s="142">
        <f t="shared" si="15"/>
        <v>12.356319611647047</v>
      </c>
      <c r="M128" s="36"/>
    </row>
    <row r="129" spans="1:13" ht="15.75" x14ac:dyDescent="0.25">
      <c r="A129" s="29" t="s">
        <v>31</v>
      </c>
      <c r="B129" s="30">
        <v>850</v>
      </c>
      <c r="C129" s="31" t="s">
        <v>16</v>
      </c>
      <c r="D129" s="31" t="s">
        <v>9</v>
      </c>
      <c r="E129" s="32">
        <v>2586422.856560362</v>
      </c>
      <c r="F129" s="32">
        <v>1371367.5027695843</v>
      </c>
      <c r="G129" s="32">
        <f t="shared" si="12"/>
        <v>1215055.3537907777</v>
      </c>
      <c r="H129" s="33">
        <v>549773.9247538225</v>
      </c>
      <c r="I129" s="34">
        <v>9834.82</v>
      </c>
      <c r="J129" s="35">
        <f t="shared" si="13"/>
        <v>2.2101000048972033</v>
      </c>
      <c r="K129" s="102">
        <f t="shared" si="14"/>
        <v>0.33385196448598237</v>
      </c>
      <c r="L129" s="142">
        <f t="shared" si="15"/>
        <v>55.900761249704878</v>
      </c>
      <c r="M129" s="36"/>
    </row>
    <row r="130" spans="1:13" ht="15.75" x14ac:dyDescent="0.25">
      <c r="A130" s="29" t="s">
        <v>31</v>
      </c>
      <c r="B130" s="30">
        <v>852</v>
      </c>
      <c r="C130" s="31" t="s">
        <v>16</v>
      </c>
      <c r="D130" s="31" t="s">
        <v>9</v>
      </c>
      <c r="E130" s="32">
        <v>1917934.2720882811</v>
      </c>
      <c r="F130" s="32">
        <v>335283.83450946596</v>
      </c>
      <c r="G130" s="32">
        <f t="shared" si="12"/>
        <v>1582650.437578815</v>
      </c>
      <c r="H130" s="33">
        <v>246767.11065724894</v>
      </c>
      <c r="I130" s="34">
        <v>10773.939999999988</v>
      </c>
      <c r="J130" s="35">
        <f t="shared" si="13"/>
        <v>6.413538795196505</v>
      </c>
      <c r="K130" s="102">
        <f t="shared" si="14"/>
        <v>0.96881250682726661</v>
      </c>
      <c r="L130" s="142">
        <f t="shared" si="15"/>
        <v>22.904073222725319</v>
      </c>
      <c r="M130" s="36"/>
    </row>
    <row r="131" spans="1:13" ht="15.75" x14ac:dyDescent="0.25">
      <c r="A131" s="29" t="s">
        <v>31</v>
      </c>
      <c r="B131" s="30">
        <v>854</v>
      </c>
      <c r="C131" s="31" t="s">
        <v>16</v>
      </c>
      <c r="D131" s="31" t="s">
        <v>9</v>
      </c>
      <c r="E131" s="32">
        <v>988388.48735109787</v>
      </c>
      <c r="F131" s="32">
        <v>299791.8533721203</v>
      </c>
      <c r="G131" s="32">
        <f t="shared" si="12"/>
        <v>688596.63397897757</v>
      </c>
      <c r="H131" s="33">
        <v>136748.4785765906</v>
      </c>
      <c r="I131" s="34">
        <v>3929.0900000000211</v>
      </c>
      <c r="J131" s="35">
        <f t="shared" si="13"/>
        <v>5.0354975875896546</v>
      </c>
      <c r="K131" s="102">
        <f t="shared" si="14"/>
        <v>0.76064918241535562</v>
      </c>
      <c r="L131" s="142">
        <f t="shared" si="15"/>
        <v>34.804109495224047</v>
      </c>
      <c r="M131" s="36"/>
    </row>
    <row r="132" spans="1:13" ht="15.75" x14ac:dyDescent="0.25">
      <c r="A132" s="29" t="s">
        <v>31</v>
      </c>
      <c r="B132" s="30">
        <v>860</v>
      </c>
      <c r="C132" s="31" t="s">
        <v>16</v>
      </c>
      <c r="D132" s="31" t="s">
        <v>9</v>
      </c>
      <c r="E132" s="32">
        <v>884583.33717491734</v>
      </c>
      <c r="F132" s="32">
        <v>290658.44001130399</v>
      </c>
      <c r="G132" s="32">
        <f t="shared" ref="G132:G163" si="16">+E132-F132</f>
        <v>593924.89716361335</v>
      </c>
      <c r="H132" s="33">
        <v>126373.31996884473</v>
      </c>
      <c r="I132" s="34">
        <v>3837.5800000000204</v>
      </c>
      <c r="J132" s="35">
        <f t="shared" si="13"/>
        <v>4.6997649291008239</v>
      </c>
      <c r="K132" s="102">
        <f t="shared" ref="K132:K163" si="17">+IF(D132="Weekday",J132/$J$139,J132/$J$140)</f>
        <v>0.70993427932036612</v>
      </c>
      <c r="L132" s="142">
        <f t="shared" si="15"/>
        <v>32.930471799635207</v>
      </c>
      <c r="M132" s="36"/>
    </row>
    <row r="133" spans="1:13" ht="15.75" x14ac:dyDescent="0.25">
      <c r="A133" s="29" t="s">
        <v>31</v>
      </c>
      <c r="B133" s="30">
        <v>865</v>
      </c>
      <c r="C133" s="31" t="s">
        <v>16</v>
      </c>
      <c r="D133" s="31" t="s">
        <v>9</v>
      </c>
      <c r="E133" s="32">
        <v>953167.06656935322</v>
      </c>
      <c r="F133" s="32">
        <v>370246.48929113627</v>
      </c>
      <c r="G133" s="32">
        <f t="shared" si="16"/>
        <v>582920.57727821695</v>
      </c>
      <c r="H133" s="33">
        <v>135760.07589265742</v>
      </c>
      <c r="I133" s="34">
        <v>3866.6300000000124</v>
      </c>
      <c r="J133" s="35">
        <f t="shared" si="13"/>
        <v>4.2937555348681427</v>
      </c>
      <c r="K133" s="102">
        <f t="shared" si="17"/>
        <v>0.64860355511603363</v>
      </c>
      <c r="L133" s="142">
        <f t="shared" si="15"/>
        <v>35.110697401265959</v>
      </c>
      <c r="M133" s="36"/>
    </row>
    <row r="134" spans="1:13" ht="15.75" x14ac:dyDescent="0.25">
      <c r="A134" s="29" t="s">
        <v>31</v>
      </c>
      <c r="B134" s="30">
        <v>675</v>
      </c>
      <c r="C134" s="31" t="s">
        <v>16</v>
      </c>
      <c r="D134" s="31" t="s">
        <v>12</v>
      </c>
      <c r="E134" s="32">
        <v>197150.86319073397</v>
      </c>
      <c r="F134" s="32">
        <v>28628.202944515891</v>
      </c>
      <c r="G134" s="32">
        <f t="shared" si="16"/>
        <v>168522.66024621809</v>
      </c>
      <c r="H134" s="33">
        <v>23299.086455323606</v>
      </c>
      <c r="I134" s="34">
        <v>1277.5499999999988</v>
      </c>
      <c r="J134" s="35">
        <f t="shared" si="13"/>
        <v>7.2330157909565749</v>
      </c>
      <c r="K134" s="102">
        <f t="shared" si="17"/>
        <v>0.86983953180538454</v>
      </c>
      <c r="L134" s="142">
        <f t="shared" si="15"/>
        <v>18.237318660971098</v>
      </c>
      <c r="M134" s="36"/>
    </row>
    <row r="135" spans="1:13" ht="15.75" x14ac:dyDescent="0.25">
      <c r="A135" s="29" t="s">
        <v>31</v>
      </c>
      <c r="B135" s="30">
        <v>852</v>
      </c>
      <c r="C135" s="31" t="s">
        <v>16</v>
      </c>
      <c r="D135" s="31" t="s">
        <v>12</v>
      </c>
      <c r="E135" s="32">
        <v>171096.25587413448</v>
      </c>
      <c r="F135" s="32">
        <v>21960.790941072726</v>
      </c>
      <c r="G135" s="32">
        <f t="shared" si="16"/>
        <v>149135.46493306177</v>
      </c>
      <c r="H135" s="33">
        <v>19908.230870898573</v>
      </c>
      <c r="I135" s="34">
        <v>1002.1499999999992</v>
      </c>
      <c r="J135" s="35">
        <f t="shared" si="13"/>
        <v>7.491146044074906</v>
      </c>
      <c r="K135" s="102">
        <f t="shared" si="17"/>
        <v>0.90088217086584199</v>
      </c>
      <c r="L135" s="142">
        <f t="shared" si="15"/>
        <v>19.865520002892371</v>
      </c>
      <c r="M135" s="36"/>
    </row>
    <row r="136" spans="1:13" ht="16.5" thickBot="1" x14ac:dyDescent="0.3">
      <c r="A136" s="37" t="s">
        <v>31</v>
      </c>
      <c r="B136" s="38">
        <v>675</v>
      </c>
      <c r="C136" s="39" t="s">
        <v>16</v>
      </c>
      <c r="D136" s="39" t="s">
        <v>13</v>
      </c>
      <c r="E136" s="41">
        <v>159551.47829801409</v>
      </c>
      <c r="F136" s="41">
        <v>16923.043467667216</v>
      </c>
      <c r="G136" s="41">
        <f t="shared" si="16"/>
        <v>142628.43483034687</v>
      </c>
      <c r="H136" s="42">
        <v>13953.25817887875</v>
      </c>
      <c r="I136" s="43">
        <v>1000.5</v>
      </c>
      <c r="J136" s="44">
        <f t="shared" si="13"/>
        <v>10.221873128259436</v>
      </c>
      <c r="K136" s="103">
        <f t="shared" si="17"/>
        <v>1.2292782973287733</v>
      </c>
      <c r="L136" s="143">
        <f t="shared" si="15"/>
        <v>13.946285036360569</v>
      </c>
      <c r="M136" s="45"/>
    </row>
    <row r="137" spans="1:13" ht="15.75" thickBot="1" x14ac:dyDescent="0.3">
      <c r="F137"/>
      <c r="G137" s="10"/>
      <c r="H137" s="10"/>
      <c r="I137" s="89"/>
      <c r="J137"/>
    </row>
    <row r="138" spans="1:13" ht="24.75" thickBot="1" x14ac:dyDescent="0.3">
      <c r="A138" s="12" t="s">
        <v>87</v>
      </c>
      <c r="E138" s="10"/>
      <c r="F138" s="10"/>
      <c r="G138" s="46">
        <v>1.6</v>
      </c>
      <c r="H138" s="46">
        <v>1.35</v>
      </c>
      <c r="I138" s="46">
        <v>1.2</v>
      </c>
      <c r="J138" s="101" t="s">
        <v>77</v>
      </c>
    </row>
    <row r="139" spans="1:13" ht="15.75" x14ac:dyDescent="0.25">
      <c r="A139" t="s">
        <v>9</v>
      </c>
      <c r="F139"/>
      <c r="G139" s="155">
        <f>+$J$139*G138</f>
        <v>10.592000000000001</v>
      </c>
      <c r="H139" s="27">
        <f>+$J$139*H138</f>
        <v>8.9370000000000012</v>
      </c>
      <c r="I139" s="27">
        <f>+$J$139*I138</f>
        <v>7.944</v>
      </c>
      <c r="J139" s="163">
        <f>+ROUND(AVERAGEIF($D$4:$D$136,"Weekday",$J$4:$J$136),2)</f>
        <v>6.62</v>
      </c>
    </row>
    <row r="140" spans="1:13" ht="16.5" thickBot="1" x14ac:dyDescent="0.3">
      <c r="A140" t="s">
        <v>88</v>
      </c>
      <c r="G140" s="159">
        <f>+$J$140*G138</f>
        <v>13.304551980421824</v>
      </c>
      <c r="H140" s="44">
        <f>+$J$140*H138</f>
        <v>11.225715733480914</v>
      </c>
      <c r="I140" s="44">
        <f>+$J$140*I138</f>
        <v>9.9784139853163669</v>
      </c>
      <c r="J140" s="165">
        <f>+AVERAGE(J134:J136)</f>
        <v>8.3153449877636394</v>
      </c>
    </row>
    <row r="141" spans="1:13" x14ac:dyDescent="0.25">
      <c r="G141" s="6"/>
      <c r="J141"/>
    </row>
    <row r="142" spans="1:13" x14ac:dyDescent="0.25">
      <c r="G142" s="6"/>
      <c r="J142"/>
      <c r="K142" s="48"/>
      <c r="L142" s="48"/>
    </row>
    <row r="143" spans="1:13" x14ac:dyDescent="0.25">
      <c r="G143" s="6"/>
      <c r="J143"/>
      <c r="K143" s="48"/>
      <c r="L143" s="48"/>
    </row>
    <row r="144" spans="1:13" x14ac:dyDescent="0.25">
      <c r="G144" s="6"/>
      <c r="J144"/>
      <c r="K144" s="48"/>
      <c r="L144" s="48"/>
    </row>
    <row r="145" spans="7:12" x14ac:dyDescent="0.25">
      <c r="G145" s="6"/>
      <c r="J145"/>
      <c r="K145" s="48"/>
      <c r="L145" s="48"/>
    </row>
    <row r="146" spans="7:12" x14ac:dyDescent="0.25">
      <c r="G146" s="6"/>
      <c r="J146"/>
      <c r="K146" s="48"/>
      <c r="L146" s="48"/>
    </row>
    <row r="147" spans="7:12" x14ac:dyDescent="0.25">
      <c r="G147" s="6"/>
      <c r="J147"/>
      <c r="K147" s="48"/>
      <c r="L147" s="48"/>
    </row>
  </sheetData>
  <sheetProtection algorithmName="SHA-512" hashValue="O+zc6og1ph1PwWrM/3MhHnceFWZ6rSp/VQs04mD95bSVhF9BFcOYir6wdadHkpo+YaYqMJnj7Rml/REDGDLO8w==" saltValue="mDETYnZ2OrhbxJKp//9Wjg==" spinCount="100000" sheet="1" objects="1" scenarios="1"/>
  <sortState ref="A4:M136">
    <sortCondition ref="D4:D136" customList="Weekday,Saturday,Sunday,Sunday/Holiday,Reduced"/>
    <sortCondition ref="B4:B136"/>
  </sortState>
  <mergeCells count="1">
    <mergeCell ref="A2:N2"/>
  </mergeCells>
  <conditionalFormatting sqref="K4:K136">
    <cfRule type="cellIs" dxfId="32" priority="7" stopIfTrue="1" operator="greaterThan">
      <formula>1.6</formula>
    </cfRule>
    <cfRule type="cellIs" dxfId="31" priority="8" stopIfTrue="1" operator="greaterThan">
      <formula>1.36</formula>
    </cfRule>
    <cfRule type="cellIs" dxfId="30" priority="9" stopIfTrue="1" operator="greaterThan">
      <formula>1.2</formula>
    </cfRule>
  </conditionalFormatting>
  <conditionalFormatting sqref="L4:L136">
    <cfRule type="cellIs" dxfId="29" priority="1" stopIfTrue="1" operator="lessThan">
      <formula>10</formula>
    </cfRule>
    <cfRule type="cellIs" dxfId="28" priority="2" operator="lessThan">
      <formula>20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9786-5FE6-46E4-A382-E31735FB93E7}">
  <dimension ref="A1:N93"/>
  <sheetViews>
    <sheetView topLeftCell="A70" workbookViewId="0">
      <selection activeCell="H91" sqref="H91"/>
    </sheetView>
  </sheetViews>
  <sheetFormatPr defaultRowHeight="15" x14ac:dyDescent="0.25"/>
  <cols>
    <col min="1" max="1" width="29.7109375" bestFit="1" customWidth="1"/>
    <col min="2" max="2" width="13.5703125" style="8" customWidth="1"/>
    <col min="3" max="3" width="15.85546875" customWidth="1"/>
    <col min="4" max="5" width="14.28515625" bestFit="1" customWidth="1"/>
    <col min="6" max="6" width="15.85546875" style="6" bestFit="1" customWidth="1"/>
    <col min="7" max="7" width="14" bestFit="1" customWidth="1"/>
    <col min="8" max="8" width="16.140625" bestFit="1" customWidth="1"/>
    <col min="9" max="9" width="15.140625" customWidth="1"/>
    <col min="10" max="10" width="12.28515625" style="9" customWidth="1"/>
    <col min="12" max="12" width="10.7109375" customWidth="1"/>
    <col min="13" max="13" width="14" customWidth="1"/>
    <col min="17" max="18" width="12.7109375" bestFit="1" customWidth="1"/>
  </cols>
  <sheetData>
    <row r="1" spans="1:14" ht="18.75" x14ac:dyDescent="0.3">
      <c r="A1" s="11" t="s">
        <v>81</v>
      </c>
      <c r="B1"/>
      <c r="F1"/>
      <c r="J1"/>
    </row>
    <row r="2" spans="1:14" ht="47.25" thickBot="1" x14ac:dyDescent="0.75">
      <c r="A2" s="179" t="s">
        <v>93</v>
      </c>
      <c r="B2" s="179"/>
      <c r="C2" s="179"/>
      <c r="D2" s="179"/>
      <c r="E2" s="179"/>
      <c r="F2" s="179"/>
      <c r="G2" s="179"/>
      <c r="H2" s="179"/>
      <c r="I2" s="179"/>
      <c r="J2" s="179"/>
      <c r="K2" s="179"/>
      <c r="L2" s="179"/>
      <c r="M2" s="179"/>
      <c r="N2" s="179"/>
    </row>
    <row r="3" spans="1:14" ht="84.75" thickBot="1" x14ac:dyDescent="0.3">
      <c r="A3" s="12" t="s">
        <v>14</v>
      </c>
      <c r="B3" s="13" t="s">
        <v>71</v>
      </c>
      <c r="C3" s="14" t="s">
        <v>72</v>
      </c>
      <c r="D3" s="14" t="s">
        <v>1</v>
      </c>
      <c r="E3" s="15" t="s">
        <v>2</v>
      </c>
      <c r="F3" s="15" t="s">
        <v>73</v>
      </c>
      <c r="G3" s="15" t="s">
        <v>74</v>
      </c>
      <c r="H3" s="16" t="s">
        <v>75</v>
      </c>
      <c r="I3" s="16" t="s">
        <v>80</v>
      </c>
      <c r="J3" s="17" t="s">
        <v>77</v>
      </c>
      <c r="K3" s="17" t="s">
        <v>78</v>
      </c>
      <c r="L3" s="16" t="s">
        <v>92</v>
      </c>
      <c r="M3" s="18" t="s">
        <v>79</v>
      </c>
    </row>
    <row r="4" spans="1:14" ht="15.75" x14ac:dyDescent="0.25">
      <c r="A4" s="50" t="s">
        <v>31</v>
      </c>
      <c r="B4" s="21">
        <v>2</v>
      </c>
      <c r="C4" s="22" t="s">
        <v>50</v>
      </c>
      <c r="D4" s="51" t="s">
        <v>9</v>
      </c>
      <c r="E4" s="24">
        <v>4343667.5235102829</v>
      </c>
      <c r="F4" s="24">
        <v>1081998.4474708224</v>
      </c>
      <c r="G4" s="24">
        <f>+E4-F4</f>
        <v>3261669.0760394605</v>
      </c>
      <c r="H4" s="25">
        <v>1446102.703594778</v>
      </c>
      <c r="I4" s="26">
        <v>26106.959999999919</v>
      </c>
      <c r="J4" s="27">
        <f>+G4/H4</f>
        <v>2.2554892318031614</v>
      </c>
      <c r="K4" s="102">
        <f>+IF(D4="Weekday",J4/$J$91,IF(D4="Saturday",J4/$J$92,IF(D4="Sunday",J4/$J$93,"NA")))</f>
        <v>0.52821761868926498</v>
      </c>
      <c r="L4" s="128">
        <f>ROUND(+H4/I4,1)</f>
        <v>55.4</v>
      </c>
      <c r="M4" s="52"/>
    </row>
    <row r="5" spans="1:14" ht="15.75" x14ac:dyDescent="0.25">
      <c r="A5" s="53" t="s">
        <v>31</v>
      </c>
      <c r="B5" s="30">
        <v>3</v>
      </c>
      <c r="C5" s="31" t="s">
        <v>50</v>
      </c>
      <c r="D5" s="54" t="s">
        <v>9</v>
      </c>
      <c r="E5" s="32">
        <v>8785167.6062325928</v>
      </c>
      <c r="F5" s="32">
        <v>1786788.2418625141</v>
      </c>
      <c r="G5" s="32">
        <f t="shared" ref="G5:G68" si="0">+E5-F5</f>
        <v>6998379.3643700788</v>
      </c>
      <c r="H5" s="33">
        <v>1985451.333372829</v>
      </c>
      <c r="I5" s="34">
        <v>48457.399999999951</v>
      </c>
      <c r="J5" s="35">
        <f t="shared" ref="J5:J68" si="1">+G5/H5</f>
        <v>3.5248304739262624</v>
      </c>
      <c r="K5" s="102">
        <f t="shared" ref="K5:K68" si="2">+IF(D5="Weekday",J5/$J$91,IF(D5="Saturday",J5/$J$92,IF(D5="Sunday",J5/$J$93,"NA")))</f>
        <v>0.82548723042769623</v>
      </c>
      <c r="L5" s="128">
        <f t="shared" ref="L5:L68" si="3">ROUND(+H5/I5,1)</f>
        <v>41</v>
      </c>
      <c r="M5" s="55"/>
    </row>
    <row r="6" spans="1:14" ht="15.75" x14ac:dyDescent="0.25">
      <c r="A6" s="53" t="s">
        <v>31</v>
      </c>
      <c r="B6" s="30">
        <v>4</v>
      </c>
      <c r="C6" s="31" t="s">
        <v>50</v>
      </c>
      <c r="D6" s="54" t="s">
        <v>9</v>
      </c>
      <c r="E6" s="32">
        <v>8097690.0706653735</v>
      </c>
      <c r="F6" s="32">
        <v>1798880.2661434843</v>
      </c>
      <c r="G6" s="32">
        <f t="shared" si="0"/>
        <v>6298809.8045218894</v>
      </c>
      <c r="H6" s="33">
        <v>1594153.3519919959</v>
      </c>
      <c r="I6" s="34">
        <v>47211.659999999807</v>
      </c>
      <c r="J6" s="35">
        <f t="shared" si="1"/>
        <v>3.951194404635618</v>
      </c>
      <c r="K6" s="102">
        <f t="shared" si="2"/>
        <v>0.92533826806454766</v>
      </c>
      <c r="L6" s="128">
        <f t="shared" si="3"/>
        <v>33.799999999999997</v>
      </c>
      <c r="M6" s="55"/>
    </row>
    <row r="7" spans="1:14" ht="15.75" x14ac:dyDescent="0.25">
      <c r="A7" s="53" t="s">
        <v>31</v>
      </c>
      <c r="B7" s="30">
        <v>5</v>
      </c>
      <c r="C7" s="31" t="s">
        <v>50</v>
      </c>
      <c r="D7" s="54" t="s">
        <v>9</v>
      </c>
      <c r="E7" s="32">
        <v>12953103.968184115</v>
      </c>
      <c r="F7" s="32">
        <v>3443388.6240709815</v>
      </c>
      <c r="G7" s="32">
        <f t="shared" si="0"/>
        <v>9509715.3441131338</v>
      </c>
      <c r="H7" s="33">
        <v>4377667.2060667956</v>
      </c>
      <c r="I7" s="34">
        <v>77264.600000000064</v>
      </c>
      <c r="J7" s="35">
        <f t="shared" si="1"/>
        <v>2.1723248699522162</v>
      </c>
      <c r="K7" s="102">
        <f t="shared" si="2"/>
        <v>0.50874118734243945</v>
      </c>
      <c r="L7" s="128">
        <f t="shared" si="3"/>
        <v>56.7</v>
      </c>
      <c r="M7" s="55"/>
    </row>
    <row r="8" spans="1:14" ht="15.75" x14ac:dyDescent="0.25">
      <c r="A8" s="53" t="s">
        <v>31</v>
      </c>
      <c r="B8" s="30">
        <v>6</v>
      </c>
      <c r="C8" s="31" t="s">
        <v>50</v>
      </c>
      <c r="D8" s="54" t="s">
        <v>9</v>
      </c>
      <c r="E8" s="32">
        <v>9775058.5755097996</v>
      </c>
      <c r="F8" s="32">
        <v>2338309.7556104907</v>
      </c>
      <c r="G8" s="32">
        <f t="shared" si="0"/>
        <v>7436748.8198993094</v>
      </c>
      <c r="H8" s="33">
        <v>2290588.4315148983</v>
      </c>
      <c r="I8" s="34">
        <v>55984.040000000161</v>
      </c>
      <c r="J8" s="35">
        <f t="shared" si="1"/>
        <v>3.2466543171096687</v>
      </c>
      <c r="K8" s="102">
        <f t="shared" si="2"/>
        <v>0.76034058948704197</v>
      </c>
      <c r="L8" s="128">
        <f t="shared" si="3"/>
        <v>40.9</v>
      </c>
      <c r="M8" s="55"/>
    </row>
    <row r="9" spans="1:14" ht="15.75" x14ac:dyDescent="0.25">
      <c r="A9" s="53" t="s">
        <v>31</v>
      </c>
      <c r="B9" s="30">
        <v>7</v>
      </c>
      <c r="C9" s="31" t="s">
        <v>50</v>
      </c>
      <c r="D9" s="54" t="s">
        <v>9</v>
      </c>
      <c r="E9" s="32">
        <v>3273516.7249347963</v>
      </c>
      <c r="F9" s="32">
        <v>456491.6576235923</v>
      </c>
      <c r="G9" s="32">
        <f t="shared" si="0"/>
        <v>2817025.067311204</v>
      </c>
      <c r="H9" s="33">
        <v>501986.80368713976</v>
      </c>
      <c r="I9" s="34">
        <v>19189.920000000002</v>
      </c>
      <c r="J9" s="35">
        <f t="shared" si="1"/>
        <v>5.6117512385184094</v>
      </c>
      <c r="K9" s="102">
        <f t="shared" si="2"/>
        <v>1.3142274563274965</v>
      </c>
      <c r="L9" s="128">
        <f t="shared" si="3"/>
        <v>26.2</v>
      </c>
      <c r="M9" s="55"/>
    </row>
    <row r="10" spans="1:14" ht="15.75" x14ac:dyDescent="0.25">
      <c r="A10" s="53" t="s">
        <v>31</v>
      </c>
      <c r="B10" s="30">
        <v>9</v>
      </c>
      <c r="C10" s="31" t="s">
        <v>50</v>
      </c>
      <c r="D10" s="54" t="s">
        <v>9</v>
      </c>
      <c r="E10" s="32">
        <v>3915592.7843735162</v>
      </c>
      <c r="F10" s="32">
        <v>734552.10863806645</v>
      </c>
      <c r="G10" s="32">
        <f t="shared" si="0"/>
        <v>3181040.6757354499</v>
      </c>
      <c r="H10" s="33">
        <v>742722.20231355412</v>
      </c>
      <c r="I10" s="34">
        <v>22679.780000000032</v>
      </c>
      <c r="J10" s="35">
        <f t="shared" si="1"/>
        <v>4.2829481410769974</v>
      </c>
      <c r="K10" s="102">
        <f t="shared" si="2"/>
        <v>1.0030323515402806</v>
      </c>
      <c r="L10" s="128">
        <f t="shared" si="3"/>
        <v>32.700000000000003</v>
      </c>
      <c r="M10" s="55"/>
    </row>
    <row r="11" spans="1:14" ht="15.75" x14ac:dyDescent="0.25">
      <c r="A11" s="53" t="s">
        <v>31</v>
      </c>
      <c r="B11" s="30">
        <v>10</v>
      </c>
      <c r="C11" s="31" t="s">
        <v>50</v>
      </c>
      <c r="D11" s="54" t="s">
        <v>9</v>
      </c>
      <c r="E11" s="32">
        <v>8117796.5490200454</v>
      </c>
      <c r="F11" s="32">
        <v>1618433.5081293152</v>
      </c>
      <c r="G11" s="32">
        <f t="shared" si="0"/>
        <v>6499363.04089073</v>
      </c>
      <c r="H11" s="33">
        <v>1923053.0421958298</v>
      </c>
      <c r="I11" s="34">
        <v>47414.080000000038</v>
      </c>
      <c r="J11" s="35">
        <f t="shared" si="1"/>
        <v>3.3797107507078747</v>
      </c>
      <c r="K11" s="102">
        <f t="shared" si="2"/>
        <v>0.79150134676999417</v>
      </c>
      <c r="L11" s="128">
        <f t="shared" si="3"/>
        <v>40.6</v>
      </c>
      <c r="M11" s="55"/>
    </row>
    <row r="12" spans="1:14" ht="15.75" x14ac:dyDescent="0.25">
      <c r="A12" s="53" t="s">
        <v>31</v>
      </c>
      <c r="B12" s="30">
        <v>11</v>
      </c>
      <c r="C12" s="31" t="s">
        <v>50</v>
      </c>
      <c r="D12" s="54" t="s">
        <v>9</v>
      </c>
      <c r="E12" s="32">
        <v>4258310.5854327139</v>
      </c>
      <c r="F12" s="32">
        <v>1045221.4971190308</v>
      </c>
      <c r="G12" s="32">
        <f t="shared" si="0"/>
        <v>3213089.0883136829</v>
      </c>
      <c r="H12" s="33">
        <v>968367.57735544827</v>
      </c>
      <c r="I12" s="34">
        <v>25568.190000000057</v>
      </c>
      <c r="J12" s="35">
        <f t="shared" si="1"/>
        <v>3.3180469518490381</v>
      </c>
      <c r="K12" s="102">
        <f t="shared" si="2"/>
        <v>0.77706017607705813</v>
      </c>
      <c r="L12" s="128">
        <f t="shared" si="3"/>
        <v>37.9</v>
      </c>
      <c r="M12" s="55"/>
    </row>
    <row r="13" spans="1:14" ht="15.75" x14ac:dyDescent="0.25">
      <c r="A13" s="53" t="s">
        <v>31</v>
      </c>
      <c r="B13" s="30">
        <v>12</v>
      </c>
      <c r="C13" s="31" t="s">
        <v>50</v>
      </c>
      <c r="D13" s="54" t="s">
        <v>9</v>
      </c>
      <c r="E13" s="32">
        <v>3082746.5819032467</v>
      </c>
      <c r="F13" s="32">
        <v>655685.46482013306</v>
      </c>
      <c r="G13" s="32">
        <f t="shared" si="0"/>
        <v>2427061.1170831136</v>
      </c>
      <c r="H13" s="33">
        <v>607198.48358444602</v>
      </c>
      <c r="I13" s="34">
        <v>17572.150000000012</v>
      </c>
      <c r="J13" s="35">
        <f t="shared" si="1"/>
        <v>3.9971462095154764</v>
      </c>
      <c r="K13" s="102">
        <f t="shared" si="2"/>
        <v>0.93609981487481897</v>
      </c>
      <c r="L13" s="128">
        <f t="shared" si="3"/>
        <v>34.6</v>
      </c>
      <c r="M13" s="55"/>
    </row>
    <row r="14" spans="1:14" ht="15.75" x14ac:dyDescent="0.25">
      <c r="A14" s="53" t="s">
        <v>31</v>
      </c>
      <c r="B14" s="30">
        <v>14</v>
      </c>
      <c r="C14" s="31" t="s">
        <v>50</v>
      </c>
      <c r="D14" s="54" t="s">
        <v>9</v>
      </c>
      <c r="E14" s="32">
        <v>6460019.5330097657</v>
      </c>
      <c r="F14" s="32">
        <v>1309036.9684686936</v>
      </c>
      <c r="G14" s="32">
        <f t="shared" si="0"/>
        <v>5150982.5645410717</v>
      </c>
      <c r="H14" s="33">
        <v>1419096.595479113</v>
      </c>
      <c r="I14" s="34">
        <v>38680.429999999775</v>
      </c>
      <c r="J14" s="35">
        <f t="shared" si="1"/>
        <v>3.629761766007201</v>
      </c>
      <c r="K14" s="102">
        <f t="shared" si="2"/>
        <v>0.8500613035145671</v>
      </c>
      <c r="L14" s="128">
        <f t="shared" si="3"/>
        <v>36.700000000000003</v>
      </c>
      <c r="M14" s="55"/>
    </row>
    <row r="15" spans="1:14" ht="15.75" x14ac:dyDescent="0.25">
      <c r="A15" s="53" t="s">
        <v>31</v>
      </c>
      <c r="B15" s="30">
        <v>17</v>
      </c>
      <c r="C15" s="31" t="s">
        <v>50</v>
      </c>
      <c r="D15" s="54" t="s">
        <v>9</v>
      </c>
      <c r="E15" s="32">
        <v>6966215.60746089</v>
      </c>
      <c r="F15" s="32">
        <v>1621363.7393491766</v>
      </c>
      <c r="G15" s="32">
        <f t="shared" si="0"/>
        <v>5344851.8681117129</v>
      </c>
      <c r="H15" s="33">
        <v>1564285.3781341349</v>
      </c>
      <c r="I15" s="34">
        <v>39769.439999999879</v>
      </c>
      <c r="J15" s="35">
        <f t="shared" si="1"/>
        <v>3.4168010152258805</v>
      </c>
      <c r="K15" s="102">
        <f t="shared" si="2"/>
        <v>0.80018759138779416</v>
      </c>
      <c r="L15" s="128">
        <f t="shared" si="3"/>
        <v>39.299999999999997</v>
      </c>
      <c r="M15" s="55"/>
    </row>
    <row r="16" spans="1:14" ht="15.75" x14ac:dyDescent="0.25">
      <c r="A16" s="53" t="s">
        <v>31</v>
      </c>
      <c r="B16" s="30">
        <v>18</v>
      </c>
      <c r="C16" s="31" t="s">
        <v>50</v>
      </c>
      <c r="D16" s="54" t="s">
        <v>9</v>
      </c>
      <c r="E16" s="32">
        <v>9018051.0173042063</v>
      </c>
      <c r="F16" s="32">
        <v>2072312.6627126131</v>
      </c>
      <c r="G16" s="32">
        <f t="shared" si="0"/>
        <v>6945738.3545915931</v>
      </c>
      <c r="H16" s="33">
        <v>2684709.397372928</v>
      </c>
      <c r="I16" s="34">
        <v>53898.549999999879</v>
      </c>
      <c r="J16" s="35">
        <f t="shared" si="1"/>
        <v>2.5871471830017114</v>
      </c>
      <c r="K16" s="102">
        <f t="shared" si="2"/>
        <v>0.60588927002382009</v>
      </c>
      <c r="L16" s="128">
        <f t="shared" si="3"/>
        <v>49.8</v>
      </c>
      <c r="M16" s="55"/>
    </row>
    <row r="17" spans="1:13" ht="15.75" x14ac:dyDescent="0.25">
      <c r="A17" s="53" t="s">
        <v>31</v>
      </c>
      <c r="B17" s="30">
        <v>19</v>
      </c>
      <c r="C17" s="31" t="s">
        <v>50</v>
      </c>
      <c r="D17" s="54" t="s">
        <v>9</v>
      </c>
      <c r="E17" s="32">
        <v>6191431.8984809313</v>
      </c>
      <c r="F17" s="32">
        <v>1494950.7453226433</v>
      </c>
      <c r="G17" s="32">
        <f t="shared" si="0"/>
        <v>4696481.1531582884</v>
      </c>
      <c r="H17" s="33">
        <v>1779901.4331885413</v>
      </c>
      <c r="I17" s="34">
        <v>33824.110000000059</v>
      </c>
      <c r="J17" s="35">
        <f t="shared" si="1"/>
        <v>2.6386186704422974</v>
      </c>
      <c r="K17" s="102">
        <f t="shared" si="2"/>
        <v>0.61794348253917974</v>
      </c>
      <c r="L17" s="128">
        <f t="shared" si="3"/>
        <v>52.6</v>
      </c>
      <c r="M17" s="55"/>
    </row>
    <row r="18" spans="1:13" ht="15.75" x14ac:dyDescent="0.25">
      <c r="A18" s="53" t="s">
        <v>31</v>
      </c>
      <c r="B18" s="30">
        <v>21</v>
      </c>
      <c r="C18" s="31" t="s">
        <v>50</v>
      </c>
      <c r="D18" s="54" t="s">
        <v>9</v>
      </c>
      <c r="E18" s="32">
        <v>10455800.048148699</v>
      </c>
      <c r="F18" s="32">
        <v>2266842.587697376</v>
      </c>
      <c r="G18" s="32">
        <f t="shared" si="0"/>
        <v>8188957.4604513235</v>
      </c>
      <c r="H18" s="33">
        <v>3288123.0967670335</v>
      </c>
      <c r="I18" s="34">
        <v>61957.140000000232</v>
      </c>
      <c r="J18" s="35">
        <f t="shared" si="1"/>
        <v>2.4904655998137404</v>
      </c>
      <c r="K18" s="102">
        <f t="shared" si="2"/>
        <v>0.58324721307113359</v>
      </c>
      <c r="L18" s="128">
        <f t="shared" si="3"/>
        <v>53.1</v>
      </c>
      <c r="M18" s="55"/>
    </row>
    <row r="19" spans="1:13" ht="15.75" x14ac:dyDescent="0.25">
      <c r="A19" s="53" t="s">
        <v>31</v>
      </c>
      <c r="B19" s="30">
        <v>22</v>
      </c>
      <c r="C19" s="31" t="s">
        <v>50</v>
      </c>
      <c r="D19" s="54" t="s">
        <v>9</v>
      </c>
      <c r="E19" s="32">
        <v>7032595.1817075303</v>
      </c>
      <c r="F19" s="32">
        <v>1376305.7681818546</v>
      </c>
      <c r="G19" s="32">
        <f t="shared" si="0"/>
        <v>5656289.4135256754</v>
      </c>
      <c r="H19" s="33">
        <v>1529697.4233435786</v>
      </c>
      <c r="I19" s="34">
        <v>43520.440000000126</v>
      </c>
      <c r="J19" s="35">
        <f t="shared" si="1"/>
        <v>3.6976524423779731</v>
      </c>
      <c r="K19" s="102">
        <f t="shared" si="2"/>
        <v>0.86596075933910388</v>
      </c>
      <c r="L19" s="128">
        <f t="shared" si="3"/>
        <v>35.1</v>
      </c>
      <c r="M19" s="55"/>
    </row>
    <row r="20" spans="1:13" ht="15.75" x14ac:dyDescent="0.25">
      <c r="A20" s="53" t="s">
        <v>31</v>
      </c>
      <c r="B20" s="30">
        <v>25</v>
      </c>
      <c r="C20" s="31" t="s">
        <v>50</v>
      </c>
      <c r="D20" s="54" t="s">
        <v>9</v>
      </c>
      <c r="E20" s="32">
        <v>2130112.5294876038</v>
      </c>
      <c r="F20" s="32">
        <v>338594.19368847943</v>
      </c>
      <c r="G20" s="32">
        <f t="shared" si="0"/>
        <v>1791518.3357991243</v>
      </c>
      <c r="H20" s="33">
        <v>262620.43486517936</v>
      </c>
      <c r="I20" s="34">
        <v>11894.819999999952</v>
      </c>
      <c r="J20" s="35">
        <f t="shared" si="1"/>
        <v>6.8217019620686816</v>
      </c>
      <c r="K20" s="102">
        <f t="shared" si="2"/>
        <v>1.5975882815149138</v>
      </c>
      <c r="L20" s="128">
        <f t="shared" si="3"/>
        <v>22.1</v>
      </c>
      <c r="M20" s="55"/>
    </row>
    <row r="21" spans="1:13" ht="15.75" x14ac:dyDescent="0.25">
      <c r="A21" s="53" t="s">
        <v>31</v>
      </c>
      <c r="B21" s="30">
        <v>54</v>
      </c>
      <c r="C21" s="31" t="s">
        <v>50</v>
      </c>
      <c r="D21" s="54" t="s">
        <v>9</v>
      </c>
      <c r="E21" s="32">
        <v>4995250.2894976996</v>
      </c>
      <c r="F21" s="32">
        <v>1046433.7439688577</v>
      </c>
      <c r="G21" s="32">
        <f t="shared" si="0"/>
        <v>3948816.5455288421</v>
      </c>
      <c r="H21" s="33">
        <v>1127527.0124394805</v>
      </c>
      <c r="I21" s="34">
        <v>26090.199999999899</v>
      </c>
      <c r="J21" s="35">
        <f t="shared" si="1"/>
        <v>3.5021924104375222</v>
      </c>
      <c r="K21" s="102">
        <f t="shared" si="2"/>
        <v>0.82018557621487642</v>
      </c>
      <c r="L21" s="128">
        <f t="shared" si="3"/>
        <v>43.2</v>
      </c>
      <c r="M21" s="55"/>
    </row>
    <row r="22" spans="1:13" ht="15.75" x14ac:dyDescent="0.25">
      <c r="A22" s="53" t="s">
        <v>31</v>
      </c>
      <c r="B22" s="30">
        <v>59</v>
      </c>
      <c r="C22" s="31" t="s">
        <v>50</v>
      </c>
      <c r="D22" s="54" t="s">
        <v>9</v>
      </c>
      <c r="E22" s="32">
        <v>910623.7822797012</v>
      </c>
      <c r="F22" s="32">
        <v>234108.30637816788</v>
      </c>
      <c r="G22" s="32">
        <f t="shared" si="0"/>
        <v>676515.47590153338</v>
      </c>
      <c r="H22" s="33">
        <v>167946.60097390614</v>
      </c>
      <c r="I22" s="34">
        <v>4269.8800000000165</v>
      </c>
      <c r="J22" s="35">
        <f t="shared" si="1"/>
        <v>4.0281581882484394</v>
      </c>
      <c r="K22" s="102">
        <f t="shared" si="2"/>
        <v>0.94336257336029039</v>
      </c>
      <c r="L22" s="128">
        <f t="shared" si="3"/>
        <v>39.299999999999997</v>
      </c>
      <c r="M22" s="55"/>
    </row>
    <row r="23" spans="1:13" ht="15.75" x14ac:dyDescent="0.25">
      <c r="A23" s="53" t="s">
        <v>31</v>
      </c>
      <c r="B23" s="30">
        <v>61</v>
      </c>
      <c r="C23" s="31" t="s">
        <v>50</v>
      </c>
      <c r="D23" s="54" t="s">
        <v>9</v>
      </c>
      <c r="E23" s="32">
        <v>3689108.1180943204</v>
      </c>
      <c r="F23" s="32">
        <v>675980.48687872547</v>
      </c>
      <c r="G23" s="32">
        <f t="shared" si="0"/>
        <v>3013127.6312155947</v>
      </c>
      <c r="H23" s="33">
        <v>667226.04078766366</v>
      </c>
      <c r="I23" s="34">
        <v>22093.439999999886</v>
      </c>
      <c r="J23" s="35">
        <f t="shared" si="1"/>
        <v>4.5159023284801396</v>
      </c>
      <c r="K23" s="102">
        <f t="shared" si="2"/>
        <v>1.0575883673255597</v>
      </c>
      <c r="L23" s="128">
        <f t="shared" si="3"/>
        <v>30.2</v>
      </c>
      <c r="M23" s="55"/>
    </row>
    <row r="24" spans="1:13" ht="15.75" x14ac:dyDescent="0.25">
      <c r="A24" s="53" t="s">
        <v>31</v>
      </c>
      <c r="B24" s="30">
        <v>62</v>
      </c>
      <c r="C24" s="31" t="s">
        <v>50</v>
      </c>
      <c r="D24" s="54" t="s">
        <v>9</v>
      </c>
      <c r="E24" s="32">
        <v>3151233.7507625613</v>
      </c>
      <c r="F24" s="32">
        <v>603706.72501247621</v>
      </c>
      <c r="G24" s="32">
        <f t="shared" si="0"/>
        <v>2547527.0257500852</v>
      </c>
      <c r="H24" s="33">
        <v>640140.12375963118</v>
      </c>
      <c r="I24" s="34">
        <v>18338.479999999967</v>
      </c>
      <c r="J24" s="35">
        <f t="shared" si="1"/>
        <v>3.9796396619979197</v>
      </c>
      <c r="K24" s="102">
        <f t="shared" si="2"/>
        <v>0.9319999208426043</v>
      </c>
      <c r="L24" s="128">
        <f t="shared" si="3"/>
        <v>34.9</v>
      </c>
      <c r="M24" s="55"/>
    </row>
    <row r="25" spans="1:13" ht="15.75" x14ac:dyDescent="0.25">
      <c r="A25" s="53" t="s">
        <v>31</v>
      </c>
      <c r="B25" s="30">
        <v>63</v>
      </c>
      <c r="C25" s="31" t="s">
        <v>50</v>
      </c>
      <c r="D25" s="54" t="s">
        <v>9</v>
      </c>
      <c r="E25" s="32">
        <v>5469169.3957505962</v>
      </c>
      <c r="F25" s="32">
        <v>1073971.3682739534</v>
      </c>
      <c r="G25" s="32">
        <f t="shared" si="0"/>
        <v>4395198.0274766423</v>
      </c>
      <c r="H25" s="33">
        <v>1172119.730629104</v>
      </c>
      <c r="I25" s="34">
        <v>33316.090000000127</v>
      </c>
      <c r="J25" s="35">
        <f t="shared" si="1"/>
        <v>3.7497858901476193</v>
      </c>
      <c r="K25" s="102">
        <f t="shared" si="2"/>
        <v>0.87816999769265103</v>
      </c>
      <c r="L25" s="128">
        <f t="shared" si="3"/>
        <v>35.200000000000003</v>
      </c>
      <c r="M25" s="55"/>
    </row>
    <row r="26" spans="1:13" ht="15.75" x14ac:dyDescent="0.25">
      <c r="A26" s="53" t="s">
        <v>31</v>
      </c>
      <c r="B26" s="30">
        <v>64</v>
      </c>
      <c r="C26" s="31" t="s">
        <v>50</v>
      </c>
      <c r="D26" s="54" t="s">
        <v>9</v>
      </c>
      <c r="E26" s="32">
        <v>5528633.9482105551</v>
      </c>
      <c r="F26" s="32">
        <v>1113848.5020709904</v>
      </c>
      <c r="G26" s="32">
        <f t="shared" si="0"/>
        <v>4414785.4461395647</v>
      </c>
      <c r="H26" s="33">
        <v>1287279.8984103461</v>
      </c>
      <c r="I26" s="34">
        <v>31796.900000000136</v>
      </c>
      <c r="J26" s="35">
        <f t="shared" si="1"/>
        <v>3.4295458599107742</v>
      </c>
      <c r="K26" s="102">
        <f t="shared" si="2"/>
        <v>0.80317233253179732</v>
      </c>
      <c r="L26" s="128">
        <f t="shared" si="3"/>
        <v>40.5</v>
      </c>
      <c r="M26" s="55"/>
    </row>
    <row r="27" spans="1:13" ht="15.75" x14ac:dyDescent="0.25">
      <c r="A27" s="53" t="s">
        <v>31</v>
      </c>
      <c r="B27" s="30">
        <v>67</v>
      </c>
      <c r="C27" s="31" t="s">
        <v>50</v>
      </c>
      <c r="D27" s="54" t="s">
        <v>9</v>
      </c>
      <c r="E27" s="32">
        <v>3358903.2749098139</v>
      </c>
      <c r="F27" s="32">
        <v>319396.02284490271</v>
      </c>
      <c r="G27" s="32">
        <f t="shared" si="0"/>
        <v>3039507.2520649112</v>
      </c>
      <c r="H27" s="33">
        <v>342496.87785061222</v>
      </c>
      <c r="I27" s="34">
        <v>19328.859999999935</v>
      </c>
      <c r="J27" s="35">
        <f t="shared" si="1"/>
        <v>8.8745546270079032</v>
      </c>
      <c r="K27" s="102">
        <f t="shared" si="2"/>
        <v>2.0783500297442399</v>
      </c>
      <c r="L27" s="128">
        <f t="shared" si="3"/>
        <v>17.7</v>
      </c>
      <c r="M27" s="55"/>
    </row>
    <row r="28" spans="1:13" ht="15.75" x14ac:dyDescent="0.25">
      <c r="A28" s="53" t="s">
        <v>31</v>
      </c>
      <c r="B28" s="30">
        <v>68</v>
      </c>
      <c r="C28" s="31" t="s">
        <v>50</v>
      </c>
      <c r="D28" s="54" t="s">
        <v>9</v>
      </c>
      <c r="E28" s="32">
        <v>4431980.5014356272</v>
      </c>
      <c r="F28" s="32">
        <v>829223.42039019102</v>
      </c>
      <c r="G28" s="32">
        <f t="shared" si="0"/>
        <v>3602757.0810454362</v>
      </c>
      <c r="H28" s="33">
        <v>878396.33014673914</v>
      </c>
      <c r="I28" s="34">
        <v>25867.709999999905</v>
      </c>
      <c r="J28" s="35">
        <f t="shared" si="1"/>
        <v>4.1015165448648716</v>
      </c>
      <c r="K28" s="102">
        <f t="shared" si="2"/>
        <v>0.96054251636179677</v>
      </c>
      <c r="L28" s="128">
        <f t="shared" si="3"/>
        <v>34</v>
      </c>
      <c r="M28" s="55"/>
    </row>
    <row r="29" spans="1:13" ht="15.75" x14ac:dyDescent="0.25">
      <c r="A29" s="53" t="s">
        <v>31</v>
      </c>
      <c r="B29" s="30">
        <v>70</v>
      </c>
      <c r="C29" s="31" t="s">
        <v>50</v>
      </c>
      <c r="D29" s="54" t="s">
        <v>9</v>
      </c>
      <c r="E29" s="32">
        <v>1738936.7894956551</v>
      </c>
      <c r="F29" s="32">
        <v>249904.51868289511</v>
      </c>
      <c r="G29" s="32">
        <f t="shared" si="0"/>
        <v>1489032.2708127601</v>
      </c>
      <c r="H29" s="33">
        <v>245884.09666528791</v>
      </c>
      <c r="I29" s="34">
        <v>9743.360000000017</v>
      </c>
      <c r="J29" s="35">
        <f t="shared" si="1"/>
        <v>6.0558299255918104</v>
      </c>
      <c r="K29" s="102">
        <f t="shared" si="2"/>
        <v>1.4182271488505411</v>
      </c>
      <c r="L29" s="128">
        <f t="shared" si="3"/>
        <v>25.2</v>
      </c>
      <c r="M29" s="55"/>
    </row>
    <row r="30" spans="1:13" ht="15.75" x14ac:dyDescent="0.25">
      <c r="A30" s="53" t="s">
        <v>31</v>
      </c>
      <c r="B30" s="30">
        <v>71</v>
      </c>
      <c r="C30" s="31" t="s">
        <v>50</v>
      </c>
      <c r="D30" s="54" t="s">
        <v>9</v>
      </c>
      <c r="E30" s="32">
        <v>3150575.8516501053</v>
      </c>
      <c r="F30" s="32">
        <v>397195.1335649339</v>
      </c>
      <c r="G30" s="32">
        <f t="shared" si="0"/>
        <v>2753380.7180851717</v>
      </c>
      <c r="H30" s="33">
        <v>470199.32316772739</v>
      </c>
      <c r="I30" s="34">
        <v>18486.66000000012</v>
      </c>
      <c r="J30" s="35">
        <f t="shared" si="1"/>
        <v>5.8557734612114656</v>
      </c>
      <c r="K30" s="102">
        <f t="shared" si="2"/>
        <v>1.3713755178481186</v>
      </c>
      <c r="L30" s="128">
        <f t="shared" si="3"/>
        <v>25.4</v>
      </c>
      <c r="M30" s="55"/>
    </row>
    <row r="31" spans="1:13" ht="15.75" x14ac:dyDescent="0.25">
      <c r="A31" s="53" t="s">
        <v>31</v>
      </c>
      <c r="B31" s="30">
        <v>74</v>
      </c>
      <c r="C31" s="31" t="s">
        <v>50</v>
      </c>
      <c r="D31" s="54" t="s">
        <v>9</v>
      </c>
      <c r="E31" s="32">
        <v>5304885.1637590686</v>
      </c>
      <c r="F31" s="32">
        <v>1040060.0564304991</v>
      </c>
      <c r="G31" s="32">
        <f t="shared" si="0"/>
        <v>4264825.1073285695</v>
      </c>
      <c r="H31" s="33">
        <v>1181691.684157256</v>
      </c>
      <c r="I31" s="34">
        <v>31942.200000000081</v>
      </c>
      <c r="J31" s="35">
        <f t="shared" si="1"/>
        <v>3.6090844714457848</v>
      </c>
      <c r="K31" s="102">
        <f t="shared" si="2"/>
        <v>0.84521884577184669</v>
      </c>
      <c r="L31" s="128">
        <f t="shared" si="3"/>
        <v>37</v>
      </c>
      <c r="M31" s="55"/>
    </row>
    <row r="32" spans="1:13" ht="15.75" x14ac:dyDescent="0.25">
      <c r="A32" s="53" t="s">
        <v>31</v>
      </c>
      <c r="B32" s="30">
        <v>75</v>
      </c>
      <c r="C32" s="31" t="s">
        <v>50</v>
      </c>
      <c r="D32" s="54" t="s">
        <v>9</v>
      </c>
      <c r="E32" s="32">
        <v>1433271.196963643</v>
      </c>
      <c r="F32" s="32">
        <v>185787.01155849241</v>
      </c>
      <c r="G32" s="32">
        <f t="shared" si="0"/>
        <v>1247484.1854051505</v>
      </c>
      <c r="H32" s="33">
        <v>188707.15010123985</v>
      </c>
      <c r="I32" s="34">
        <v>7888.4499999999643</v>
      </c>
      <c r="J32" s="35">
        <f t="shared" si="1"/>
        <v>6.6106884913257682</v>
      </c>
      <c r="K32" s="102">
        <f t="shared" si="2"/>
        <v>1.5481706068678616</v>
      </c>
      <c r="L32" s="128">
        <f t="shared" si="3"/>
        <v>23.9</v>
      </c>
      <c r="M32" s="55"/>
    </row>
    <row r="33" spans="1:13" ht="15.75" x14ac:dyDescent="0.25">
      <c r="A33" s="53" t="s">
        <v>31</v>
      </c>
      <c r="B33" s="30">
        <v>141</v>
      </c>
      <c r="C33" s="31" t="s">
        <v>50</v>
      </c>
      <c r="D33" s="54" t="s">
        <v>9</v>
      </c>
      <c r="E33" s="32">
        <v>527871.9833695573</v>
      </c>
      <c r="F33" s="32">
        <v>150818.46944602698</v>
      </c>
      <c r="G33" s="32">
        <f t="shared" si="0"/>
        <v>377053.51392353035</v>
      </c>
      <c r="H33" s="33">
        <v>104512.84031850049</v>
      </c>
      <c r="I33" s="34">
        <v>2712.1399999999949</v>
      </c>
      <c r="J33" s="35">
        <f t="shared" si="1"/>
        <v>3.6077243023390082</v>
      </c>
      <c r="K33" s="102">
        <f t="shared" si="2"/>
        <v>0.84490030499742586</v>
      </c>
      <c r="L33" s="128">
        <f t="shared" si="3"/>
        <v>38.5</v>
      </c>
      <c r="M33" s="55"/>
    </row>
    <row r="34" spans="1:13" ht="15.75" x14ac:dyDescent="0.25">
      <c r="A34" s="53" t="s">
        <v>31</v>
      </c>
      <c r="B34" s="30">
        <v>262</v>
      </c>
      <c r="C34" s="31" t="s">
        <v>50</v>
      </c>
      <c r="D34" s="54" t="s">
        <v>9</v>
      </c>
      <c r="E34" s="32">
        <v>336716.88567140565</v>
      </c>
      <c r="F34" s="32">
        <v>52915.655162098272</v>
      </c>
      <c r="G34" s="32">
        <f t="shared" si="0"/>
        <v>283801.23050930735</v>
      </c>
      <c r="H34" s="33">
        <v>35067.831455944222</v>
      </c>
      <c r="I34" s="34">
        <v>1535.7099999999984</v>
      </c>
      <c r="J34" s="35">
        <f t="shared" si="1"/>
        <v>8.0929221661695081</v>
      </c>
      <c r="K34" s="102">
        <f t="shared" si="2"/>
        <v>1.8952979311872387</v>
      </c>
      <c r="L34" s="128">
        <f t="shared" si="3"/>
        <v>22.8</v>
      </c>
      <c r="M34" s="55"/>
    </row>
    <row r="35" spans="1:13" ht="15.75" x14ac:dyDescent="0.25">
      <c r="A35" s="53" t="s">
        <v>31</v>
      </c>
      <c r="B35" s="30">
        <v>824</v>
      </c>
      <c r="C35" s="31" t="s">
        <v>50</v>
      </c>
      <c r="D35" s="54" t="s">
        <v>9</v>
      </c>
      <c r="E35" s="32">
        <v>278503.75774631504</v>
      </c>
      <c r="F35" s="32">
        <v>73825.606946617176</v>
      </c>
      <c r="G35" s="32">
        <f t="shared" si="0"/>
        <v>204678.15079969785</v>
      </c>
      <c r="H35" s="33">
        <v>42117.618715053606</v>
      </c>
      <c r="I35" s="34">
        <v>1142.5000000000032</v>
      </c>
      <c r="J35" s="35">
        <f t="shared" si="1"/>
        <v>4.8596800351996663</v>
      </c>
      <c r="K35" s="102">
        <f t="shared" si="2"/>
        <v>1.1380983688992194</v>
      </c>
      <c r="L35" s="128">
        <f t="shared" si="3"/>
        <v>36.9</v>
      </c>
      <c r="M35" s="55"/>
    </row>
    <row r="36" spans="1:13" ht="15.75" x14ac:dyDescent="0.25">
      <c r="A36" s="53" t="s">
        <v>31</v>
      </c>
      <c r="B36" s="30">
        <v>825</v>
      </c>
      <c r="C36" s="31" t="s">
        <v>50</v>
      </c>
      <c r="D36" s="54" t="s">
        <v>9</v>
      </c>
      <c r="E36" s="32">
        <v>1050528.410370108</v>
      </c>
      <c r="F36" s="32">
        <v>269406.95389417064</v>
      </c>
      <c r="G36" s="32">
        <f t="shared" si="0"/>
        <v>781121.45647593727</v>
      </c>
      <c r="H36" s="33">
        <v>157776.08060299943</v>
      </c>
      <c r="I36" s="34">
        <v>4979.0399999999981</v>
      </c>
      <c r="J36" s="35">
        <f t="shared" si="1"/>
        <v>4.9508230492898155</v>
      </c>
      <c r="K36" s="102">
        <f t="shared" si="2"/>
        <v>1.1594433370702146</v>
      </c>
      <c r="L36" s="128">
        <f t="shared" si="3"/>
        <v>31.7</v>
      </c>
      <c r="M36" s="55"/>
    </row>
    <row r="37" spans="1:13" ht="15.75" x14ac:dyDescent="0.25">
      <c r="A37" s="53" t="s">
        <v>31</v>
      </c>
      <c r="B37" s="30">
        <v>2</v>
      </c>
      <c r="C37" s="31" t="s">
        <v>50</v>
      </c>
      <c r="D37" s="54" t="s">
        <v>12</v>
      </c>
      <c r="E37" s="32">
        <v>553455.37527488568</v>
      </c>
      <c r="F37" s="32">
        <v>112746.3557096877</v>
      </c>
      <c r="G37" s="32">
        <f t="shared" si="0"/>
        <v>440709.01956519799</v>
      </c>
      <c r="H37" s="33">
        <v>166024.02473880214</v>
      </c>
      <c r="I37" s="34">
        <v>3336.4200000000023</v>
      </c>
      <c r="J37" s="35">
        <f t="shared" si="1"/>
        <v>2.6544894346378181</v>
      </c>
      <c r="K37" s="102">
        <f t="shared" si="2"/>
        <v>0.50179384397690319</v>
      </c>
      <c r="L37" s="128">
        <f t="shared" si="3"/>
        <v>49.8</v>
      </c>
      <c r="M37" s="55"/>
    </row>
    <row r="38" spans="1:13" ht="15.75" x14ac:dyDescent="0.25">
      <c r="A38" s="53" t="s">
        <v>31</v>
      </c>
      <c r="B38" s="30">
        <v>3</v>
      </c>
      <c r="C38" s="31" t="s">
        <v>50</v>
      </c>
      <c r="D38" s="54" t="s">
        <v>12</v>
      </c>
      <c r="E38" s="32">
        <v>1066408.1122351533</v>
      </c>
      <c r="F38" s="32">
        <v>131248.20151567509</v>
      </c>
      <c r="G38" s="32">
        <f t="shared" si="0"/>
        <v>935159.91071947827</v>
      </c>
      <c r="H38" s="33">
        <v>175504.91425156084</v>
      </c>
      <c r="I38" s="34">
        <v>6242.8699999999972</v>
      </c>
      <c r="J38" s="35">
        <f t="shared" si="1"/>
        <v>5.3283972970640709</v>
      </c>
      <c r="K38" s="102">
        <f t="shared" si="2"/>
        <v>1.0072584682540777</v>
      </c>
      <c r="L38" s="128">
        <f t="shared" si="3"/>
        <v>28.1</v>
      </c>
      <c r="M38" s="55"/>
    </row>
    <row r="39" spans="1:13" ht="15.75" x14ac:dyDescent="0.25">
      <c r="A39" s="53" t="s">
        <v>31</v>
      </c>
      <c r="B39" s="30">
        <v>4</v>
      </c>
      <c r="C39" s="31" t="s">
        <v>50</v>
      </c>
      <c r="D39" s="54" t="s">
        <v>12</v>
      </c>
      <c r="E39" s="32">
        <v>1177097.3848268096</v>
      </c>
      <c r="F39" s="32">
        <v>182551.88377433622</v>
      </c>
      <c r="G39" s="32">
        <f t="shared" si="0"/>
        <v>994545.50105247344</v>
      </c>
      <c r="H39" s="33">
        <v>200936.33113474859</v>
      </c>
      <c r="I39" s="34">
        <v>6936.230000000005</v>
      </c>
      <c r="J39" s="35">
        <f t="shared" si="1"/>
        <v>4.9495553911827317</v>
      </c>
      <c r="K39" s="102">
        <f t="shared" si="2"/>
        <v>0.93564374124437266</v>
      </c>
      <c r="L39" s="128">
        <f t="shared" si="3"/>
        <v>29</v>
      </c>
      <c r="M39" s="55"/>
    </row>
    <row r="40" spans="1:13" ht="15.75" x14ac:dyDescent="0.25">
      <c r="A40" s="53" t="s">
        <v>31</v>
      </c>
      <c r="B40" s="30">
        <v>5</v>
      </c>
      <c r="C40" s="31" t="s">
        <v>50</v>
      </c>
      <c r="D40" s="54" t="s">
        <v>12</v>
      </c>
      <c r="E40" s="32">
        <v>1991421.9891918132</v>
      </c>
      <c r="F40" s="32">
        <v>457270.51395110186</v>
      </c>
      <c r="G40" s="32">
        <f t="shared" si="0"/>
        <v>1534151.4752407114</v>
      </c>
      <c r="H40" s="33">
        <v>626746.55115850759</v>
      </c>
      <c r="I40" s="34">
        <v>12095.080000000002</v>
      </c>
      <c r="J40" s="35">
        <f t="shared" si="1"/>
        <v>2.447802022053275</v>
      </c>
      <c r="K40" s="102">
        <f t="shared" si="2"/>
        <v>0.46272249944296312</v>
      </c>
      <c r="L40" s="128">
        <f t="shared" si="3"/>
        <v>51.8</v>
      </c>
      <c r="M40" s="55"/>
    </row>
    <row r="41" spans="1:13" ht="15.75" x14ac:dyDescent="0.25">
      <c r="A41" s="53" t="s">
        <v>31</v>
      </c>
      <c r="B41" s="30">
        <v>6</v>
      </c>
      <c r="C41" s="31" t="s">
        <v>50</v>
      </c>
      <c r="D41" s="54" t="s">
        <v>12</v>
      </c>
      <c r="E41" s="32">
        <v>1245934.7465601007</v>
      </c>
      <c r="F41" s="32">
        <v>216891.70637263713</v>
      </c>
      <c r="G41" s="32">
        <f t="shared" si="0"/>
        <v>1029043.0401874636</v>
      </c>
      <c r="H41" s="33">
        <v>268997.98551627208</v>
      </c>
      <c r="I41" s="34">
        <v>7231.5999999999976</v>
      </c>
      <c r="J41" s="35">
        <f t="shared" si="1"/>
        <v>3.8254674592171445</v>
      </c>
      <c r="K41" s="102">
        <f t="shared" si="2"/>
        <v>0.72315074843424276</v>
      </c>
      <c r="L41" s="128">
        <f t="shared" si="3"/>
        <v>37.200000000000003</v>
      </c>
      <c r="M41" s="55"/>
    </row>
    <row r="42" spans="1:13" ht="15.75" x14ac:dyDescent="0.25">
      <c r="A42" s="53" t="s">
        <v>31</v>
      </c>
      <c r="B42" s="30">
        <v>7</v>
      </c>
      <c r="C42" s="31" t="s">
        <v>50</v>
      </c>
      <c r="D42" s="54" t="s">
        <v>12</v>
      </c>
      <c r="E42" s="32">
        <v>597762.49867229909</v>
      </c>
      <c r="F42" s="32">
        <v>50509.722359363594</v>
      </c>
      <c r="G42" s="32">
        <f t="shared" si="0"/>
        <v>547252.77631293552</v>
      </c>
      <c r="H42" s="33">
        <v>67797.671056000938</v>
      </c>
      <c r="I42" s="34">
        <v>3392.7600000000007</v>
      </c>
      <c r="J42" s="35">
        <f t="shared" si="1"/>
        <v>8.0718521416599138</v>
      </c>
      <c r="K42" s="102">
        <f t="shared" si="2"/>
        <v>1.5258699700680367</v>
      </c>
      <c r="L42" s="128">
        <f t="shared" si="3"/>
        <v>20</v>
      </c>
      <c r="M42" s="55"/>
    </row>
    <row r="43" spans="1:13" ht="15.75" x14ac:dyDescent="0.25">
      <c r="A43" s="53" t="s">
        <v>31</v>
      </c>
      <c r="B43" s="30">
        <v>9</v>
      </c>
      <c r="C43" s="31" t="s">
        <v>50</v>
      </c>
      <c r="D43" s="54" t="s">
        <v>12</v>
      </c>
      <c r="E43" s="32">
        <v>588226.18022618233</v>
      </c>
      <c r="F43" s="32">
        <v>73482.57114708866</v>
      </c>
      <c r="G43" s="32">
        <f t="shared" si="0"/>
        <v>514743.60907909367</v>
      </c>
      <c r="H43" s="33">
        <v>96819.465804531908</v>
      </c>
      <c r="I43" s="34">
        <v>3542.8400000000011</v>
      </c>
      <c r="J43" s="35">
        <f t="shared" si="1"/>
        <v>5.3165301502314177</v>
      </c>
      <c r="K43" s="102">
        <f t="shared" si="2"/>
        <v>1.0050151512724796</v>
      </c>
      <c r="L43" s="128">
        <f t="shared" si="3"/>
        <v>27.3</v>
      </c>
      <c r="M43" s="55"/>
    </row>
    <row r="44" spans="1:13" ht="15.75" x14ac:dyDescent="0.25">
      <c r="A44" s="53" t="s">
        <v>31</v>
      </c>
      <c r="B44" s="30">
        <v>10</v>
      </c>
      <c r="C44" s="31" t="s">
        <v>50</v>
      </c>
      <c r="D44" s="54" t="s">
        <v>12</v>
      </c>
      <c r="E44" s="32">
        <v>1215747.3483413768</v>
      </c>
      <c r="F44" s="32">
        <v>200304.9025910974</v>
      </c>
      <c r="G44" s="32">
        <f t="shared" si="0"/>
        <v>1015442.4457502794</v>
      </c>
      <c r="H44" s="33">
        <v>277027.98992984102</v>
      </c>
      <c r="I44" s="34">
        <v>7038.9400000000069</v>
      </c>
      <c r="J44" s="35">
        <f t="shared" si="1"/>
        <v>3.6654868196078172</v>
      </c>
      <c r="K44" s="102">
        <f t="shared" si="2"/>
        <v>0.69290866155157227</v>
      </c>
      <c r="L44" s="128">
        <f t="shared" si="3"/>
        <v>39.4</v>
      </c>
      <c r="M44" s="55"/>
    </row>
    <row r="45" spans="1:13" ht="15.75" x14ac:dyDescent="0.25">
      <c r="A45" s="53" t="s">
        <v>31</v>
      </c>
      <c r="B45" s="30">
        <v>11</v>
      </c>
      <c r="C45" s="31" t="s">
        <v>50</v>
      </c>
      <c r="D45" s="54" t="s">
        <v>12</v>
      </c>
      <c r="E45" s="32">
        <v>611000.30429710855</v>
      </c>
      <c r="F45" s="32">
        <v>86622.579821861582</v>
      </c>
      <c r="G45" s="32">
        <f t="shared" si="0"/>
        <v>524377.72447524697</v>
      </c>
      <c r="H45" s="33">
        <v>102203.49781577045</v>
      </c>
      <c r="I45" s="34">
        <v>3799.45</v>
      </c>
      <c r="J45" s="35">
        <f t="shared" si="1"/>
        <v>5.1307218997580453</v>
      </c>
      <c r="K45" s="102">
        <f t="shared" si="2"/>
        <v>0.9698907182907458</v>
      </c>
      <c r="L45" s="128">
        <f t="shared" si="3"/>
        <v>26.9</v>
      </c>
      <c r="M45" s="55"/>
    </row>
    <row r="46" spans="1:13" ht="15.75" x14ac:dyDescent="0.25">
      <c r="A46" s="53" t="s">
        <v>31</v>
      </c>
      <c r="B46" s="30">
        <v>12</v>
      </c>
      <c r="C46" s="31" t="s">
        <v>50</v>
      </c>
      <c r="D46" s="54" t="s">
        <v>12</v>
      </c>
      <c r="E46" s="32">
        <v>356191.21438963845</v>
      </c>
      <c r="F46" s="32">
        <v>45322.164048982537</v>
      </c>
      <c r="G46" s="32">
        <f t="shared" si="0"/>
        <v>310869.0503406559</v>
      </c>
      <c r="H46" s="33">
        <v>54331.451880799417</v>
      </c>
      <c r="I46" s="34">
        <v>1972.5000000000011</v>
      </c>
      <c r="J46" s="35">
        <f t="shared" si="1"/>
        <v>5.7217143952399354</v>
      </c>
      <c r="K46" s="102">
        <f t="shared" si="2"/>
        <v>1.0816095265103847</v>
      </c>
      <c r="L46" s="128">
        <f t="shared" si="3"/>
        <v>27.5</v>
      </c>
      <c r="M46" s="55"/>
    </row>
    <row r="47" spans="1:13" ht="15.75" x14ac:dyDescent="0.25">
      <c r="A47" s="53" t="s">
        <v>31</v>
      </c>
      <c r="B47" s="30">
        <v>14</v>
      </c>
      <c r="C47" s="31" t="s">
        <v>50</v>
      </c>
      <c r="D47" s="54" t="s">
        <v>12</v>
      </c>
      <c r="E47" s="32">
        <v>884033.58586176473</v>
      </c>
      <c r="F47" s="32">
        <v>123545.94295392839</v>
      </c>
      <c r="G47" s="32">
        <f t="shared" si="0"/>
        <v>760487.64290783636</v>
      </c>
      <c r="H47" s="33">
        <v>168895.09920165568</v>
      </c>
      <c r="I47" s="34">
        <v>5436.7199999999993</v>
      </c>
      <c r="J47" s="35">
        <f t="shared" si="1"/>
        <v>4.5027217870889009</v>
      </c>
      <c r="K47" s="102">
        <f t="shared" si="2"/>
        <v>0.85117614122663532</v>
      </c>
      <c r="L47" s="128">
        <f t="shared" si="3"/>
        <v>31.1</v>
      </c>
      <c r="M47" s="55"/>
    </row>
    <row r="48" spans="1:13" ht="15.75" x14ac:dyDescent="0.25">
      <c r="A48" s="53" t="s">
        <v>31</v>
      </c>
      <c r="B48" s="30">
        <v>17</v>
      </c>
      <c r="C48" s="31" t="s">
        <v>50</v>
      </c>
      <c r="D48" s="54" t="s">
        <v>12</v>
      </c>
      <c r="E48" s="32">
        <v>967707.79568106274</v>
      </c>
      <c r="F48" s="32">
        <v>156495.42694585264</v>
      </c>
      <c r="G48" s="32">
        <f t="shared" si="0"/>
        <v>811212.36873521004</v>
      </c>
      <c r="H48" s="33">
        <v>197685.65274255839</v>
      </c>
      <c r="I48" s="34">
        <v>5651.7800000000007</v>
      </c>
      <c r="J48" s="35">
        <f t="shared" si="1"/>
        <v>4.1035470074888734</v>
      </c>
      <c r="K48" s="102">
        <f t="shared" si="2"/>
        <v>0.77571777079184756</v>
      </c>
      <c r="L48" s="128">
        <f t="shared" si="3"/>
        <v>35</v>
      </c>
      <c r="M48" s="55"/>
    </row>
    <row r="49" spans="1:13" ht="15.75" x14ac:dyDescent="0.25">
      <c r="A49" s="53" t="s">
        <v>31</v>
      </c>
      <c r="B49" s="30">
        <v>18</v>
      </c>
      <c r="C49" s="31" t="s">
        <v>50</v>
      </c>
      <c r="D49" s="54" t="s">
        <v>12</v>
      </c>
      <c r="E49" s="32">
        <v>1510468.1260886746</v>
      </c>
      <c r="F49" s="32">
        <v>258742.89379507731</v>
      </c>
      <c r="G49" s="32">
        <f t="shared" si="0"/>
        <v>1251725.2322935974</v>
      </c>
      <c r="H49" s="33">
        <v>393891.77103276958</v>
      </c>
      <c r="I49" s="34">
        <v>9033.0799999999945</v>
      </c>
      <c r="J49" s="35">
        <f t="shared" si="1"/>
        <v>3.1778405245979635</v>
      </c>
      <c r="K49" s="102">
        <f t="shared" si="2"/>
        <v>0.60072599708846186</v>
      </c>
      <c r="L49" s="128">
        <f t="shared" si="3"/>
        <v>43.6</v>
      </c>
      <c r="M49" s="55"/>
    </row>
    <row r="50" spans="1:13" ht="15.75" x14ac:dyDescent="0.25">
      <c r="A50" s="53" t="s">
        <v>31</v>
      </c>
      <c r="B50" s="30">
        <v>19</v>
      </c>
      <c r="C50" s="31" t="s">
        <v>50</v>
      </c>
      <c r="D50" s="54" t="s">
        <v>12</v>
      </c>
      <c r="E50" s="32">
        <v>763426.90257881337</v>
      </c>
      <c r="F50" s="32">
        <v>166366.87056341374</v>
      </c>
      <c r="G50" s="32">
        <f t="shared" si="0"/>
        <v>597060.03201539966</v>
      </c>
      <c r="H50" s="33">
        <v>232035.20398719714</v>
      </c>
      <c r="I50" s="34">
        <v>4293.1099999999969</v>
      </c>
      <c r="J50" s="35">
        <f t="shared" si="1"/>
        <v>2.5731441684527461</v>
      </c>
      <c r="K50" s="102">
        <f t="shared" si="2"/>
        <v>0.48641666700429981</v>
      </c>
      <c r="L50" s="128">
        <f t="shared" si="3"/>
        <v>54</v>
      </c>
      <c r="M50" s="55"/>
    </row>
    <row r="51" spans="1:13" ht="15.75" x14ac:dyDescent="0.25">
      <c r="A51" s="53" t="s">
        <v>31</v>
      </c>
      <c r="B51" s="30">
        <v>21</v>
      </c>
      <c r="C51" s="31" t="s">
        <v>50</v>
      </c>
      <c r="D51" s="54" t="s">
        <v>12</v>
      </c>
      <c r="E51" s="32">
        <v>1845018.1933525193</v>
      </c>
      <c r="F51" s="32">
        <v>307791.14555300557</v>
      </c>
      <c r="G51" s="32">
        <f t="shared" si="0"/>
        <v>1537227.0477995137</v>
      </c>
      <c r="H51" s="33">
        <v>517598.65477559989</v>
      </c>
      <c r="I51" s="34">
        <v>11086.889999999998</v>
      </c>
      <c r="J51" s="35">
        <f t="shared" si="1"/>
        <v>2.9699208713476355</v>
      </c>
      <c r="K51" s="102">
        <f t="shared" si="2"/>
        <v>0.56142171481051706</v>
      </c>
      <c r="L51" s="128">
        <f t="shared" si="3"/>
        <v>46.7</v>
      </c>
      <c r="M51" s="55"/>
    </row>
    <row r="52" spans="1:13" ht="15.75" x14ac:dyDescent="0.25">
      <c r="A52" s="53" t="s">
        <v>31</v>
      </c>
      <c r="B52" s="30">
        <v>22</v>
      </c>
      <c r="C52" s="31" t="s">
        <v>50</v>
      </c>
      <c r="D52" s="54" t="s">
        <v>12</v>
      </c>
      <c r="E52" s="32">
        <v>994062.38439336186</v>
      </c>
      <c r="F52" s="32">
        <v>147910.43425350814</v>
      </c>
      <c r="G52" s="32">
        <f t="shared" si="0"/>
        <v>846151.95013985375</v>
      </c>
      <c r="H52" s="33">
        <v>201726.23472894778</v>
      </c>
      <c r="I52" s="34">
        <v>6045.0899999999974</v>
      </c>
      <c r="J52" s="35">
        <f t="shared" si="1"/>
        <v>4.1945558111308499</v>
      </c>
      <c r="K52" s="102">
        <f t="shared" si="2"/>
        <v>0.79292170342738177</v>
      </c>
      <c r="L52" s="128">
        <f t="shared" si="3"/>
        <v>33.4</v>
      </c>
      <c r="M52" s="55"/>
    </row>
    <row r="53" spans="1:13" ht="15.75" x14ac:dyDescent="0.25">
      <c r="A53" s="53" t="s">
        <v>31</v>
      </c>
      <c r="B53" s="30">
        <v>25</v>
      </c>
      <c r="C53" s="31" t="s">
        <v>50</v>
      </c>
      <c r="D53" s="54" t="s">
        <v>12</v>
      </c>
      <c r="E53" s="32">
        <v>138751.05156445768</v>
      </c>
      <c r="F53" s="32">
        <v>10148.819873810193</v>
      </c>
      <c r="G53" s="32">
        <f t="shared" si="0"/>
        <v>128602.23169064749</v>
      </c>
      <c r="H53" s="33">
        <v>12056.261723379652</v>
      </c>
      <c r="I53" s="34">
        <v>861.1099999999999</v>
      </c>
      <c r="J53" s="35">
        <f t="shared" si="1"/>
        <v>10.666841400868103</v>
      </c>
      <c r="K53" s="102">
        <f t="shared" si="2"/>
        <v>2.0164161438313992</v>
      </c>
      <c r="L53" s="128">
        <f t="shared" si="3"/>
        <v>14</v>
      </c>
      <c r="M53" s="55"/>
    </row>
    <row r="54" spans="1:13" ht="15.75" x14ac:dyDescent="0.25">
      <c r="A54" s="53" t="s">
        <v>31</v>
      </c>
      <c r="B54" s="30">
        <v>54</v>
      </c>
      <c r="C54" s="31" t="s">
        <v>50</v>
      </c>
      <c r="D54" s="54" t="s">
        <v>12</v>
      </c>
      <c r="E54" s="32">
        <v>797542.38336525683</v>
      </c>
      <c r="F54" s="32">
        <v>152577.20086225233</v>
      </c>
      <c r="G54" s="32">
        <f t="shared" si="0"/>
        <v>644965.18250300456</v>
      </c>
      <c r="H54" s="33">
        <v>183346.65148723783</v>
      </c>
      <c r="I54" s="34">
        <v>4401.3000000000038</v>
      </c>
      <c r="J54" s="35">
        <f t="shared" si="1"/>
        <v>3.5177363604477856</v>
      </c>
      <c r="K54" s="102">
        <f t="shared" si="2"/>
        <v>0.66497851804305963</v>
      </c>
      <c r="L54" s="128">
        <f t="shared" si="3"/>
        <v>41.7</v>
      </c>
      <c r="M54" s="55"/>
    </row>
    <row r="55" spans="1:13" ht="15.75" x14ac:dyDescent="0.25">
      <c r="A55" s="53" t="s">
        <v>31</v>
      </c>
      <c r="B55" s="30">
        <v>61</v>
      </c>
      <c r="C55" s="31" t="s">
        <v>50</v>
      </c>
      <c r="D55" s="54" t="s">
        <v>12</v>
      </c>
      <c r="E55" s="32">
        <v>266781.30878561776</v>
      </c>
      <c r="F55" s="32">
        <v>30777.315758425091</v>
      </c>
      <c r="G55" s="32">
        <f t="shared" si="0"/>
        <v>236003.99302719266</v>
      </c>
      <c r="H55" s="33">
        <v>38881.264999442144</v>
      </c>
      <c r="I55" s="34">
        <v>1546.8299999999992</v>
      </c>
      <c r="J55" s="35">
        <f t="shared" si="1"/>
        <v>6.0698640599933871</v>
      </c>
      <c r="K55" s="102">
        <f t="shared" si="2"/>
        <v>1.1474223175790901</v>
      </c>
      <c r="L55" s="128">
        <f t="shared" si="3"/>
        <v>25.1</v>
      </c>
      <c r="M55" s="55"/>
    </row>
    <row r="56" spans="1:13" ht="15.75" x14ac:dyDescent="0.25">
      <c r="A56" s="53" t="s">
        <v>31</v>
      </c>
      <c r="B56" s="30">
        <v>62</v>
      </c>
      <c r="C56" s="31" t="s">
        <v>50</v>
      </c>
      <c r="D56" s="54" t="s">
        <v>12</v>
      </c>
      <c r="E56" s="32">
        <v>434035.74283671787</v>
      </c>
      <c r="F56" s="32">
        <v>68404.797726734367</v>
      </c>
      <c r="G56" s="32">
        <f t="shared" si="0"/>
        <v>365630.9451099835</v>
      </c>
      <c r="H56" s="33">
        <v>83844.378397744382</v>
      </c>
      <c r="I56" s="34">
        <v>2520.4200000000019</v>
      </c>
      <c r="J56" s="35">
        <f t="shared" si="1"/>
        <v>4.3608283834545052</v>
      </c>
      <c r="K56" s="102">
        <f t="shared" si="2"/>
        <v>0.82435319157930154</v>
      </c>
      <c r="L56" s="128">
        <f t="shared" si="3"/>
        <v>33.299999999999997</v>
      </c>
      <c r="M56" s="55"/>
    </row>
    <row r="57" spans="1:13" ht="15.75" x14ac:dyDescent="0.25">
      <c r="A57" s="53" t="s">
        <v>31</v>
      </c>
      <c r="B57" s="30">
        <v>63</v>
      </c>
      <c r="C57" s="31" t="s">
        <v>50</v>
      </c>
      <c r="D57" s="54" t="s">
        <v>12</v>
      </c>
      <c r="E57" s="32">
        <v>964326.88947888836</v>
      </c>
      <c r="F57" s="32">
        <v>127397.94644415639</v>
      </c>
      <c r="G57" s="32">
        <f t="shared" si="0"/>
        <v>836928.94303473202</v>
      </c>
      <c r="H57" s="33">
        <v>163252.19982081559</v>
      </c>
      <c r="I57" s="34">
        <v>5706.8999999999969</v>
      </c>
      <c r="J57" s="35">
        <f t="shared" si="1"/>
        <v>5.1266013196351352</v>
      </c>
      <c r="K57" s="102">
        <f t="shared" si="2"/>
        <v>0.96911178064936387</v>
      </c>
      <c r="L57" s="128">
        <f t="shared" si="3"/>
        <v>28.6</v>
      </c>
      <c r="M57" s="55"/>
    </row>
    <row r="58" spans="1:13" ht="15.75" x14ac:dyDescent="0.25">
      <c r="A58" s="53" t="s">
        <v>31</v>
      </c>
      <c r="B58" s="30">
        <v>64</v>
      </c>
      <c r="C58" s="31" t="s">
        <v>50</v>
      </c>
      <c r="D58" s="54" t="s">
        <v>12</v>
      </c>
      <c r="E58" s="32">
        <v>854619.95939761307</v>
      </c>
      <c r="F58" s="32">
        <v>140343.03112802611</v>
      </c>
      <c r="G58" s="32">
        <f t="shared" si="0"/>
        <v>714276.92826958699</v>
      </c>
      <c r="H58" s="33">
        <v>186944.19169087042</v>
      </c>
      <c r="I58" s="34">
        <v>5059.9499999999962</v>
      </c>
      <c r="J58" s="35">
        <f t="shared" si="1"/>
        <v>3.8208029990614003</v>
      </c>
      <c r="K58" s="102">
        <f t="shared" si="2"/>
        <v>0.72226899793221178</v>
      </c>
      <c r="L58" s="128">
        <f t="shared" si="3"/>
        <v>36.9</v>
      </c>
      <c r="M58" s="55"/>
    </row>
    <row r="59" spans="1:13" ht="15.75" x14ac:dyDescent="0.25">
      <c r="A59" s="53" t="s">
        <v>31</v>
      </c>
      <c r="B59" s="30">
        <v>67</v>
      </c>
      <c r="C59" s="31" t="s">
        <v>50</v>
      </c>
      <c r="D59" s="54" t="s">
        <v>12</v>
      </c>
      <c r="E59" s="32">
        <v>571568.84418516071</v>
      </c>
      <c r="F59" s="32">
        <v>28067.612491581764</v>
      </c>
      <c r="G59" s="32">
        <f t="shared" si="0"/>
        <v>543501.23169357888</v>
      </c>
      <c r="H59" s="33">
        <v>39109.436633517813</v>
      </c>
      <c r="I59" s="34">
        <v>3167.9399999999969</v>
      </c>
      <c r="J59" s="35">
        <f t="shared" si="1"/>
        <v>13.896933284581861</v>
      </c>
      <c r="K59" s="102">
        <f t="shared" si="2"/>
        <v>2.6270195244956258</v>
      </c>
      <c r="L59" s="128">
        <f t="shared" si="3"/>
        <v>12.3</v>
      </c>
      <c r="M59" s="55"/>
    </row>
    <row r="60" spans="1:13" ht="15.75" x14ac:dyDescent="0.25">
      <c r="A60" s="53" t="s">
        <v>31</v>
      </c>
      <c r="B60" s="30">
        <v>68</v>
      </c>
      <c r="C60" s="31" t="s">
        <v>50</v>
      </c>
      <c r="D60" s="54" t="s">
        <v>12</v>
      </c>
      <c r="E60" s="32">
        <v>736258.63042410288</v>
      </c>
      <c r="F60" s="32">
        <v>100381.16323105662</v>
      </c>
      <c r="G60" s="32">
        <f t="shared" si="0"/>
        <v>635877.46719304624</v>
      </c>
      <c r="H60" s="33">
        <v>127007.69850304615</v>
      </c>
      <c r="I60" s="34">
        <v>4468.6199999999963</v>
      </c>
      <c r="J60" s="35">
        <f t="shared" si="1"/>
        <v>5.0066056994001462</v>
      </c>
      <c r="K60" s="102">
        <f t="shared" si="2"/>
        <v>0.94642829856335464</v>
      </c>
      <c r="L60" s="128">
        <f t="shared" si="3"/>
        <v>28.4</v>
      </c>
      <c r="M60" s="55"/>
    </row>
    <row r="61" spans="1:13" ht="15.75" x14ac:dyDescent="0.25">
      <c r="A61" s="53" t="s">
        <v>31</v>
      </c>
      <c r="B61" s="30">
        <v>70</v>
      </c>
      <c r="C61" s="31" t="s">
        <v>50</v>
      </c>
      <c r="D61" s="54" t="s">
        <v>12</v>
      </c>
      <c r="E61" s="32">
        <v>99673.646747862862</v>
      </c>
      <c r="F61" s="32">
        <v>9779.4293787092829</v>
      </c>
      <c r="G61" s="32">
        <f t="shared" si="0"/>
        <v>89894.217369153572</v>
      </c>
      <c r="H61" s="33">
        <v>11909.945384039645</v>
      </c>
      <c r="I61" s="34">
        <v>552.32999999999993</v>
      </c>
      <c r="J61" s="35">
        <f t="shared" si="1"/>
        <v>7.5478278422350771</v>
      </c>
      <c r="K61" s="102">
        <f t="shared" si="2"/>
        <v>1.4268105561881053</v>
      </c>
      <c r="L61" s="128">
        <f t="shared" si="3"/>
        <v>21.6</v>
      </c>
      <c r="M61" s="55"/>
    </row>
    <row r="62" spans="1:13" ht="15.75" x14ac:dyDescent="0.25">
      <c r="A62" s="53" t="s">
        <v>31</v>
      </c>
      <c r="B62" s="30">
        <v>71</v>
      </c>
      <c r="C62" s="31" t="s">
        <v>50</v>
      </c>
      <c r="D62" s="54" t="s">
        <v>12</v>
      </c>
      <c r="E62" s="32">
        <v>389239.37939481693</v>
      </c>
      <c r="F62" s="32">
        <v>28695.136759058045</v>
      </c>
      <c r="G62" s="32">
        <f t="shared" si="0"/>
        <v>360544.24263575888</v>
      </c>
      <c r="H62" s="33">
        <v>39533.037783774897</v>
      </c>
      <c r="I62" s="34">
        <v>2140.9800000000005</v>
      </c>
      <c r="J62" s="35">
        <f t="shared" si="1"/>
        <v>9.1200743187950266</v>
      </c>
      <c r="K62" s="102">
        <f t="shared" si="2"/>
        <v>1.724021610358228</v>
      </c>
      <c r="L62" s="128">
        <f t="shared" si="3"/>
        <v>18.5</v>
      </c>
      <c r="M62" s="55"/>
    </row>
    <row r="63" spans="1:13" ht="15.75" x14ac:dyDescent="0.25">
      <c r="A63" s="53" t="s">
        <v>31</v>
      </c>
      <c r="B63" s="30">
        <v>74</v>
      </c>
      <c r="C63" s="31" t="s">
        <v>50</v>
      </c>
      <c r="D63" s="54" t="s">
        <v>12</v>
      </c>
      <c r="E63" s="32">
        <v>852606.35037240502</v>
      </c>
      <c r="F63" s="32">
        <v>112134.05355086098</v>
      </c>
      <c r="G63" s="32">
        <f t="shared" si="0"/>
        <v>740472.29682154406</v>
      </c>
      <c r="H63" s="33">
        <v>150142.05117771422</v>
      </c>
      <c r="I63" s="34">
        <v>5321.2200000000021</v>
      </c>
      <c r="J63" s="35">
        <f t="shared" si="1"/>
        <v>4.9318115145842185</v>
      </c>
      <c r="K63" s="102">
        <f t="shared" si="2"/>
        <v>0.93228951126355741</v>
      </c>
      <c r="L63" s="128">
        <f t="shared" si="3"/>
        <v>28.2</v>
      </c>
      <c r="M63" s="55"/>
    </row>
    <row r="64" spans="1:13" ht="15.75" x14ac:dyDescent="0.25">
      <c r="A64" s="53" t="s">
        <v>31</v>
      </c>
      <c r="B64" s="30">
        <v>2</v>
      </c>
      <c r="C64" s="31" t="s">
        <v>50</v>
      </c>
      <c r="D64" s="54" t="s">
        <v>13</v>
      </c>
      <c r="E64" s="32">
        <v>590378.8364219307</v>
      </c>
      <c r="F64" s="32">
        <v>98581.477329132977</v>
      </c>
      <c r="G64" s="32">
        <f t="shared" si="0"/>
        <v>491797.35909279773</v>
      </c>
      <c r="H64" s="33">
        <v>135538.04340568691</v>
      </c>
      <c r="I64" s="34">
        <v>3417.3600000000024</v>
      </c>
      <c r="J64" s="35">
        <f t="shared" si="1"/>
        <v>3.6284820610901845</v>
      </c>
      <c r="K64" s="102">
        <f t="shared" si="2"/>
        <v>0.64678824618363351</v>
      </c>
      <c r="L64" s="128">
        <f t="shared" si="3"/>
        <v>39.700000000000003</v>
      </c>
      <c r="M64" s="55"/>
    </row>
    <row r="65" spans="1:13" ht="15.75" x14ac:dyDescent="0.25">
      <c r="A65" s="53" t="s">
        <v>31</v>
      </c>
      <c r="B65" s="30">
        <v>3</v>
      </c>
      <c r="C65" s="31" t="s">
        <v>50</v>
      </c>
      <c r="D65" s="54" t="s">
        <v>13</v>
      </c>
      <c r="E65" s="32">
        <v>622702.15367698588</v>
      </c>
      <c r="F65" s="32">
        <v>90955.349066777693</v>
      </c>
      <c r="G65" s="32">
        <f t="shared" si="0"/>
        <v>531746.80461020814</v>
      </c>
      <c r="H65" s="33">
        <v>116439.15676148726</v>
      </c>
      <c r="I65" s="34">
        <v>3579.0199999999977</v>
      </c>
      <c r="J65" s="35">
        <f t="shared" si="1"/>
        <v>4.5667352753114887</v>
      </c>
      <c r="K65" s="102">
        <f t="shared" si="2"/>
        <v>0.81403480843342035</v>
      </c>
      <c r="L65" s="128">
        <f t="shared" si="3"/>
        <v>32.5</v>
      </c>
      <c r="M65" s="55"/>
    </row>
    <row r="66" spans="1:13" ht="15.75" x14ac:dyDescent="0.25">
      <c r="A66" s="53" t="s">
        <v>31</v>
      </c>
      <c r="B66" s="30">
        <v>4</v>
      </c>
      <c r="C66" s="31" t="s">
        <v>50</v>
      </c>
      <c r="D66" s="54" t="s">
        <v>13</v>
      </c>
      <c r="E66" s="32">
        <v>906381.55610446515</v>
      </c>
      <c r="F66" s="32">
        <v>134223.32857188495</v>
      </c>
      <c r="G66" s="32">
        <f t="shared" si="0"/>
        <v>772158.22753258026</v>
      </c>
      <c r="H66" s="33">
        <v>143819.75285056807</v>
      </c>
      <c r="I66" s="34">
        <v>5289.28</v>
      </c>
      <c r="J66" s="35">
        <f t="shared" si="1"/>
        <v>5.3689302910627994</v>
      </c>
      <c r="K66" s="102">
        <f t="shared" si="2"/>
        <v>0.9570285723819606</v>
      </c>
      <c r="L66" s="128">
        <f t="shared" si="3"/>
        <v>27.2</v>
      </c>
      <c r="M66" s="55"/>
    </row>
    <row r="67" spans="1:13" ht="15.75" x14ac:dyDescent="0.25">
      <c r="A67" s="53" t="s">
        <v>31</v>
      </c>
      <c r="B67" s="30">
        <v>5</v>
      </c>
      <c r="C67" s="31" t="s">
        <v>50</v>
      </c>
      <c r="D67" s="54" t="s">
        <v>13</v>
      </c>
      <c r="E67" s="32">
        <v>1739722.1485144452</v>
      </c>
      <c r="F67" s="32">
        <v>396396.88658247364</v>
      </c>
      <c r="G67" s="32">
        <f t="shared" si="0"/>
        <v>1343325.2619319716</v>
      </c>
      <c r="H67" s="33">
        <v>520457.45094424312</v>
      </c>
      <c r="I67" s="34">
        <v>10584.899999999991</v>
      </c>
      <c r="J67" s="35">
        <f t="shared" si="1"/>
        <v>2.5810472296915639</v>
      </c>
      <c r="K67" s="102">
        <f t="shared" si="2"/>
        <v>0.46007972008762277</v>
      </c>
      <c r="L67" s="128">
        <f t="shared" si="3"/>
        <v>49.2</v>
      </c>
      <c r="M67" s="55"/>
    </row>
    <row r="68" spans="1:13" ht="15.75" x14ac:dyDescent="0.25">
      <c r="A68" s="53" t="s">
        <v>31</v>
      </c>
      <c r="B68" s="30">
        <v>6</v>
      </c>
      <c r="C68" s="31" t="s">
        <v>50</v>
      </c>
      <c r="D68" s="54" t="s">
        <v>13</v>
      </c>
      <c r="E68" s="32">
        <v>1232769.0394681622</v>
      </c>
      <c r="F68" s="32">
        <v>179353.88766209033</v>
      </c>
      <c r="G68" s="32">
        <f t="shared" si="0"/>
        <v>1053415.1518060719</v>
      </c>
      <c r="H68" s="33">
        <v>220413.79851710072</v>
      </c>
      <c r="I68" s="34">
        <v>7027.9599999999955</v>
      </c>
      <c r="J68" s="35">
        <f t="shared" si="1"/>
        <v>4.7792613660906671</v>
      </c>
      <c r="K68" s="102">
        <f t="shared" si="2"/>
        <v>0.8519182470749852</v>
      </c>
      <c r="L68" s="128">
        <f t="shared" si="3"/>
        <v>31.4</v>
      </c>
      <c r="M68" s="55"/>
    </row>
    <row r="69" spans="1:13" ht="15.75" x14ac:dyDescent="0.25">
      <c r="A69" s="53" t="s">
        <v>31</v>
      </c>
      <c r="B69" s="30">
        <v>7</v>
      </c>
      <c r="C69" s="31" t="s">
        <v>50</v>
      </c>
      <c r="D69" s="54" t="s">
        <v>13</v>
      </c>
      <c r="E69" s="32">
        <v>641394.98579783912</v>
      </c>
      <c r="F69" s="32">
        <v>44080.658350472899</v>
      </c>
      <c r="G69" s="32">
        <f t="shared" ref="G69:G88" si="4">+E69-F69</f>
        <v>597314.3274473662</v>
      </c>
      <c r="H69" s="33">
        <v>54559.623514875086</v>
      </c>
      <c r="I69" s="34">
        <v>3703.1799999999985</v>
      </c>
      <c r="J69" s="35">
        <f t="shared" ref="J69:J88" si="5">+G69/H69</f>
        <v>10.947918789881587</v>
      </c>
      <c r="K69" s="102">
        <f t="shared" ref="K69:K88" si="6">+IF(D69="Weekday",J69/$J$91,IF(D69="Saturday",J69/$J$92,IF(D69="Sunday",J69/$J$93,"NA")))</f>
        <v>1.9515006755582152</v>
      </c>
      <c r="L69" s="128">
        <f t="shared" ref="L69:L88" si="7">ROUND(+H69/I69,1)</f>
        <v>14.7</v>
      </c>
      <c r="M69" s="55"/>
    </row>
    <row r="70" spans="1:13" ht="15.75" x14ac:dyDescent="0.25">
      <c r="A70" s="53" t="s">
        <v>31</v>
      </c>
      <c r="B70" s="30">
        <v>9</v>
      </c>
      <c r="C70" s="31" t="s">
        <v>50</v>
      </c>
      <c r="D70" s="54" t="s">
        <v>13</v>
      </c>
      <c r="E70" s="32">
        <v>636068.70668192417</v>
      </c>
      <c r="F70" s="32">
        <v>62317.959515484297</v>
      </c>
      <c r="G70" s="32">
        <f t="shared" si="4"/>
        <v>573750.74716643989</v>
      </c>
      <c r="H70" s="33">
        <v>80447.383666214184</v>
      </c>
      <c r="I70" s="34">
        <v>3663.279999999997</v>
      </c>
      <c r="J70" s="35">
        <f t="shared" si="5"/>
        <v>7.1320000852607013</v>
      </c>
      <c r="K70" s="102">
        <f t="shared" si="6"/>
        <v>1.2713012629698219</v>
      </c>
      <c r="L70" s="128">
        <f t="shared" si="7"/>
        <v>22</v>
      </c>
      <c r="M70" s="55"/>
    </row>
    <row r="71" spans="1:13" ht="15.75" x14ac:dyDescent="0.25">
      <c r="A71" s="53" t="s">
        <v>31</v>
      </c>
      <c r="B71" s="30">
        <v>10</v>
      </c>
      <c r="C71" s="31" t="s">
        <v>50</v>
      </c>
      <c r="D71" s="54" t="s">
        <v>13</v>
      </c>
      <c r="E71" s="32">
        <v>906144.66092502919</v>
      </c>
      <c r="F71" s="32">
        <v>155913.34180867352</v>
      </c>
      <c r="G71" s="32">
        <f t="shared" si="4"/>
        <v>750231.31911635562</v>
      </c>
      <c r="H71" s="33">
        <v>202419.95835183258</v>
      </c>
      <c r="I71" s="34">
        <v>4943.7399999999989</v>
      </c>
      <c r="J71" s="35">
        <f t="shared" si="5"/>
        <v>3.7063110042358307</v>
      </c>
      <c r="K71" s="102">
        <f t="shared" si="6"/>
        <v>0.66066149808125318</v>
      </c>
      <c r="L71" s="128">
        <f t="shared" si="7"/>
        <v>40.9</v>
      </c>
      <c r="M71" s="55"/>
    </row>
    <row r="72" spans="1:13" ht="15.75" x14ac:dyDescent="0.25">
      <c r="A72" s="53" t="s">
        <v>31</v>
      </c>
      <c r="B72" s="30">
        <v>11</v>
      </c>
      <c r="C72" s="31" t="s">
        <v>50</v>
      </c>
      <c r="D72" s="54" t="s">
        <v>13</v>
      </c>
      <c r="E72" s="32">
        <v>620732.31876102067</v>
      </c>
      <c r="F72" s="32">
        <v>73279.280429367645</v>
      </c>
      <c r="G72" s="32">
        <f t="shared" si="4"/>
        <v>547453.03833165299</v>
      </c>
      <c r="H72" s="33">
        <v>85629.847014166138</v>
      </c>
      <c r="I72" s="34">
        <v>3745.4599999999991</v>
      </c>
      <c r="J72" s="35">
        <f t="shared" si="5"/>
        <v>6.3932502208147746</v>
      </c>
      <c r="K72" s="102">
        <f t="shared" si="6"/>
        <v>1.1396167951541487</v>
      </c>
      <c r="L72" s="128">
        <f t="shared" si="7"/>
        <v>22.9</v>
      </c>
      <c r="M72" s="55"/>
    </row>
    <row r="73" spans="1:13" ht="15.75" x14ac:dyDescent="0.25">
      <c r="A73" s="53" t="s">
        <v>31</v>
      </c>
      <c r="B73" s="30">
        <v>12</v>
      </c>
      <c r="C73" s="31" t="s">
        <v>50</v>
      </c>
      <c r="D73" s="54" t="s">
        <v>13</v>
      </c>
      <c r="E73" s="32">
        <v>261009.56373445809</v>
      </c>
      <c r="F73" s="32">
        <v>32164.197039670391</v>
      </c>
      <c r="G73" s="32">
        <f t="shared" si="4"/>
        <v>228845.36669478769</v>
      </c>
      <c r="H73" s="33">
        <v>37888.769550772173</v>
      </c>
      <c r="I73" s="34">
        <v>1363.7</v>
      </c>
      <c r="J73" s="35">
        <f t="shared" si="5"/>
        <v>6.0399260627381297</v>
      </c>
      <c r="K73" s="102">
        <f t="shared" si="6"/>
        <v>1.0766356618071531</v>
      </c>
      <c r="L73" s="128">
        <f t="shared" si="7"/>
        <v>27.8</v>
      </c>
      <c r="M73" s="55"/>
    </row>
    <row r="74" spans="1:13" ht="15.75" x14ac:dyDescent="0.25">
      <c r="A74" s="53" t="s">
        <v>31</v>
      </c>
      <c r="B74" s="30">
        <v>14</v>
      </c>
      <c r="C74" s="31" t="s">
        <v>50</v>
      </c>
      <c r="D74" s="54" t="s">
        <v>13</v>
      </c>
      <c r="E74" s="32">
        <v>861137.15177971707</v>
      </c>
      <c r="F74" s="32">
        <v>106459.64459356073</v>
      </c>
      <c r="G74" s="32">
        <f t="shared" si="4"/>
        <v>754677.50718615635</v>
      </c>
      <c r="H74" s="33">
        <v>137575.21705342084</v>
      </c>
      <c r="I74" s="34">
        <v>5108.5</v>
      </c>
      <c r="J74" s="35">
        <f t="shared" si="5"/>
        <v>5.485562904059333</v>
      </c>
      <c r="K74" s="102">
        <f t="shared" si="6"/>
        <v>0.9778186994758169</v>
      </c>
      <c r="L74" s="128">
        <f t="shared" si="7"/>
        <v>26.9</v>
      </c>
      <c r="M74" s="55"/>
    </row>
    <row r="75" spans="1:13" ht="15.75" x14ac:dyDescent="0.25">
      <c r="A75" s="53" t="s">
        <v>31</v>
      </c>
      <c r="B75" s="30">
        <v>17</v>
      </c>
      <c r="C75" s="31" t="s">
        <v>50</v>
      </c>
      <c r="D75" s="54" t="s">
        <v>13</v>
      </c>
      <c r="E75" s="32">
        <v>888781.78924090299</v>
      </c>
      <c r="F75" s="32">
        <v>132654.08820707083</v>
      </c>
      <c r="G75" s="32">
        <f t="shared" si="4"/>
        <v>756127.70103383216</v>
      </c>
      <c r="H75" s="33">
        <v>165875.66201709374</v>
      </c>
      <c r="I75" s="34">
        <v>5079.5600000000031</v>
      </c>
      <c r="J75" s="35">
        <f t="shared" si="5"/>
        <v>4.5584005021539085</v>
      </c>
      <c r="K75" s="102">
        <f t="shared" si="6"/>
        <v>0.81254910911834366</v>
      </c>
      <c r="L75" s="128">
        <f t="shared" si="7"/>
        <v>32.700000000000003</v>
      </c>
      <c r="M75" s="55"/>
    </row>
    <row r="76" spans="1:13" ht="15.75" x14ac:dyDescent="0.25">
      <c r="A76" s="53" t="s">
        <v>31</v>
      </c>
      <c r="B76" s="30">
        <v>18</v>
      </c>
      <c r="C76" s="31" t="s">
        <v>50</v>
      </c>
      <c r="D76" s="54" t="s">
        <v>13</v>
      </c>
      <c r="E76" s="32">
        <v>1283719.5276802056</v>
      </c>
      <c r="F76" s="32">
        <v>219411.97785650005</v>
      </c>
      <c r="G76" s="32">
        <f t="shared" si="4"/>
        <v>1064307.5498237056</v>
      </c>
      <c r="H76" s="33">
        <v>320079.78219606547</v>
      </c>
      <c r="I76" s="34">
        <v>7601.9200000000083</v>
      </c>
      <c r="J76" s="35">
        <f t="shared" si="5"/>
        <v>3.3251320733896339</v>
      </c>
      <c r="K76" s="102">
        <f t="shared" si="6"/>
        <v>0.59271516459708262</v>
      </c>
      <c r="L76" s="128">
        <f t="shared" si="7"/>
        <v>42.1</v>
      </c>
      <c r="M76" s="55"/>
    </row>
    <row r="77" spans="1:13" ht="15.75" x14ac:dyDescent="0.25">
      <c r="A77" s="53" t="s">
        <v>31</v>
      </c>
      <c r="B77" s="30">
        <v>19</v>
      </c>
      <c r="C77" s="31" t="s">
        <v>50</v>
      </c>
      <c r="D77" s="54" t="s">
        <v>13</v>
      </c>
      <c r="E77" s="32">
        <v>657808.98929041903</v>
      </c>
      <c r="F77" s="32">
        <v>137953.49592448561</v>
      </c>
      <c r="G77" s="32">
        <f t="shared" si="4"/>
        <v>519855.49336593342</v>
      </c>
      <c r="H77" s="33">
        <v>183623.93629815488</v>
      </c>
      <c r="I77" s="34">
        <v>3706.8600000000033</v>
      </c>
      <c r="J77" s="35">
        <f t="shared" si="5"/>
        <v>2.8310878409764118</v>
      </c>
      <c r="K77" s="102">
        <f t="shared" si="6"/>
        <v>0.50465023903322848</v>
      </c>
      <c r="L77" s="128">
        <f t="shared" si="7"/>
        <v>49.5</v>
      </c>
      <c r="M77" s="55"/>
    </row>
    <row r="78" spans="1:13" ht="15.75" x14ac:dyDescent="0.25">
      <c r="A78" s="53" t="s">
        <v>31</v>
      </c>
      <c r="B78" s="30">
        <v>21</v>
      </c>
      <c r="C78" s="31" t="s">
        <v>50</v>
      </c>
      <c r="D78" s="54" t="s">
        <v>13</v>
      </c>
      <c r="E78" s="32">
        <v>1423703.9791462959</v>
      </c>
      <c r="F78" s="32">
        <v>258586.46464999329</v>
      </c>
      <c r="G78" s="32">
        <f t="shared" si="4"/>
        <v>1165117.5144963027</v>
      </c>
      <c r="H78" s="33">
        <v>407111.40113257989</v>
      </c>
      <c r="I78" s="34">
        <v>8407.0999999999949</v>
      </c>
      <c r="J78" s="35">
        <f t="shared" si="5"/>
        <v>2.8619132533624883</v>
      </c>
      <c r="K78" s="102">
        <f t="shared" si="6"/>
        <v>0.51014496494875006</v>
      </c>
      <c r="L78" s="128">
        <f t="shared" si="7"/>
        <v>48.4</v>
      </c>
      <c r="M78" s="55"/>
    </row>
    <row r="79" spans="1:13" ht="15.75" x14ac:dyDescent="0.25">
      <c r="A79" s="53" t="s">
        <v>31</v>
      </c>
      <c r="B79" s="30">
        <v>22</v>
      </c>
      <c r="C79" s="31" t="s">
        <v>50</v>
      </c>
      <c r="D79" s="54" t="s">
        <v>13</v>
      </c>
      <c r="E79" s="32">
        <v>847783.47351279075</v>
      </c>
      <c r="F79" s="32">
        <v>122516.54909126049</v>
      </c>
      <c r="G79" s="32">
        <f t="shared" si="4"/>
        <v>725266.92442153022</v>
      </c>
      <c r="H79" s="33">
        <v>160102.81735586078</v>
      </c>
      <c r="I79" s="34">
        <v>5322.020000000005</v>
      </c>
      <c r="J79" s="35">
        <f t="shared" si="5"/>
        <v>4.5300072565836134</v>
      </c>
      <c r="K79" s="102">
        <f t="shared" si="6"/>
        <v>0.80748792452470819</v>
      </c>
      <c r="L79" s="128">
        <f t="shared" si="7"/>
        <v>30.1</v>
      </c>
      <c r="M79" s="55"/>
    </row>
    <row r="80" spans="1:13" ht="15.75" x14ac:dyDescent="0.25">
      <c r="A80" s="53" t="s">
        <v>31</v>
      </c>
      <c r="B80" s="30">
        <v>54</v>
      </c>
      <c r="C80" s="31" t="s">
        <v>50</v>
      </c>
      <c r="D80" s="54" t="s">
        <v>13</v>
      </c>
      <c r="E80" s="32">
        <v>666620.45998641092</v>
      </c>
      <c r="F80" s="32">
        <v>139971.99099493396</v>
      </c>
      <c r="G80" s="32">
        <f t="shared" si="4"/>
        <v>526648.46899147693</v>
      </c>
      <c r="H80" s="33">
        <v>153393.7527610886</v>
      </c>
      <c r="I80" s="34">
        <v>3796.0999999999963</v>
      </c>
      <c r="J80" s="35">
        <f t="shared" si="5"/>
        <v>3.4333110671836424</v>
      </c>
      <c r="K80" s="102">
        <f t="shared" si="6"/>
        <v>0.61199840769761893</v>
      </c>
      <c r="L80" s="128">
        <f t="shared" si="7"/>
        <v>40.4</v>
      </c>
      <c r="M80" s="55"/>
    </row>
    <row r="81" spans="1:13" ht="15.75" x14ac:dyDescent="0.25">
      <c r="A81" s="53" t="s">
        <v>31</v>
      </c>
      <c r="B81" s="30">
        <v>62</v>
      </c>
      <c r="C81" s="31" t="s">
        <v>50</v>
      </c>
      <c r="D81" s="54" t="s">
        <v>13</v>
      </c>
      <c r="E81" s="32">
        <v>375731.20427173731</v>
      </c>
      <c r="F81" s="32">
        <v>50726.674450389168</v>
      </c>
      <c r="G81" s="32">
        <f t="shared" si="4"/>
        <v>325004.52982134814</v>
      </c>
      <c r="H81" s="33">
        <v>61927.623232269376</v>
      </c>
      <c r="I81" s="34">
        <v>2112.940000000001</v>
      </c>
      <c r="J81" s="35">
        <f t="shared" si="5"/>
        <v>5.248135046332508</v>
      </c>
      <c r="K81" s="102">
        <f t="shared" si="6"/>
        <v>0.93549644319652547</v>
      </c>
      <c r="L81" s="128">
        <f t="shared" si="7"/>
        <v>29.3</v>
      </c>
      <c r="M81" s="55"/>
    </row>
    <row r="82" spans="1:13" ht="15.75" x14ac:dyDescent="0.25">
      <c r="A82" s="53" t="s">
        <v>31</v>
      </c>
      <c r="B82" s="30">
        <v>63</v>
      </c>
      <c r="C82" s="31" t="s">
        <v>50</v>
      </c>
      <c r="D82" s="54" t="s">
        <v>13</v>
      </c>
      <c r="E82" s="32">
        <v>1048158.1711019415</v>
      </c>
      <c r="F82" s="32">
        <v>102566.39027548031</v>
      </c>
      <c r="G82" s="32">
        <f t="shared" si="4"/>
        <v>945591.78082646115</v>
      </c>
      <c r="H82" s="33">
        <v>128855.58178170383</v>
      </c>
      <c r="I82" s="34">
        <v>5912.519999999995</v>
      </c>
      <c r="J82" s="35">
        <f t="shared" si="5"/>
        <v>7.3383843194965532</v>
      </c>
      <c r="K82" s="102">
        <f t="shared" si="6"/>
        <v>1.3080898965234498</v>
      </c>
      <c r="L82" s="128">
        <f t="shared" si="7"/>
        <v>21.8</v>
      </c>
      <c r="M82" s="55"/>
    </row>
    <row r="83" spans="1:13" ht="15.75" x14ac:dyDescent="0.25">
      <c r="A83" s="53" t="s">
        <v>31</v>
      </c>
      <c r="B83" s="30">
        <v>64</v>
      </c>
      <c r="C83" s="31" t="s">
        <v>50</v>
      </c>
      <c r="D83" s="54" t="s">
        <v>13</v>
      </c>
      <c r="E83" s="32">
        <v>667408.39395279798</v>
      </c>
      <c r="F83" s="32">
        <v>114281.87233736392</v>
      </c>
      <c r="G83" s="32">
        <f t="shared" si="4"/>
        <v>553126.52161543409</v>
      </c>
      <c r="H83" s="33">
        <v>145820.09161567097</v>
      </c>
      <c r="I83" s="34">
        <v>3934.8999999999965</v>
      </c>
      <c r="J83" s="35">
        <f t="shared" si="5"/>
        <v>3.7932120017677371</v>
      </c>
      <c r="K83" s="102">
        <f t="shared" si="6"/>
        <v>0.67615187197285864</v>
      </c>
      <c r="L83" s="128">
        <f t="shared" si="7"/>
        <v>37.1</v>
      </c>
      <c r="M83" s="55"/>
    </row>
    <row r="84" spans="1:13" ht="15.75" x14ac:dyDescent="0.25">
      <c r="A84" s="53" t="s">
        <v>31</v>
      </c>
      <c r="B84" s="30">
        <v>67</v>
      </c>
      <c r="C84" s="31" t="s">
        <v>50</v>
      </c>
      <c r="D84" s="54" t="s">
        <v>13</v>
      </c>
      <c r="E84" s="32">
        <v>414710.76107943419</v>
      </c>
      <c r="F84" s="32">
        <v>19331.119811983306</v>
      </c>
      <c r="G84" s="32">
        <f t="shared" si="4"/>
        <v>395379.64126745088</v>
      </c>
      <c r="H84" s="33">
        <v>25903.108019102034</v>
      </c>
      <c r="I84" s="34">
        <v>2280.5599999999972</v>
      </c>
      <c r="J84" s="35">
        <f t="shared" si="5"/>
        <v>15.263791548716139</v>
      </c>
      <c r="K84" s="102">
        <f t="shared" si="6"/>
        <v>2.7208184578816645</v>
      </c>
      <c r="L84" s="128">
        <f t="shared" si="7"/>
        <v>11.4</v>
      </c>
      <c r="M84" s="55"/>
    </row>
    <row r="85" spans="1:13" ht="15.75" x14ac:dyDescent="0.25">
      <c r="A85" s="53" t="s">
        <v>31</v>
      </c>
      <c r="B85" s="30">
        <v>68</v>
      </c>
      <c r="C85" s="31" t="s">
        <v>50</v>
      </c>
      <c r="D85" s="54" t="s">
        <v>13</v>
      </c>
      <c r="E85" s="32">
        <v>506994.30820792296</v>
      </c>
      <c r="F85" s="32">
        <v>80262.948779679413</v>
      </c>
      <c r="G85" s="32">
        <f t="shared" si="4"/>
        <v>426731.35942824354</v>
      </c>
      <c r="H85" s="33">
        <v>96270.012138618738</v>
      </c>
      <c r="I85" s="34">
        <v>3060.6599999999994</v>
      </c>
      <c r="J85" s="35">
        <f t="shared" si="5"/>
        <v>4.4326509361377777</v>
      </c>
      <c r="K85" s="102">
        <f t="shared" si="6"/>
        <v>0.79013385670905123</v>
      </c>
      <c r="L85" s="128">
        <f t="shared" si="7"/>
        <v>31.5</v>
      </c>
      <c r="M85" s="55"/>
    </row>
    <row r="86" spans="1:13" ht="15.75" x14ac:dyDescent="0.25">
      <c r="A86" s="53" t="s">
        <v>31</v>
      </c>
      <c r="B86" s="30">
        <v>70</v>
      </c>
      <c r="C86" s="31" t="s">
        <v>50</v>
      </c>
      <c r="D86" s="54" t="s">
        <v>13</v>
      </c>
      <c r="E86" s="32">
        <v>76913.684888751101</v>
      </c>
      <c r="F86" s="32">
        <v>5954.4029025773052</v>
      </c>
      <c r="G86" s="32">
        <f t="shared" si="4"/>
        <v>70959.281986173795</v>
      </c>
      <c r="H86" s="33">
        <v>7384.3707763414186</v>
      </c>
      <c r="I86" s="34">
        <v>428.03999999999979</v>
      </c>
      <c r="J86" s="35">
        <f t="shared" si="5"/>
        <v>9.6093877373436172</v>
      </c>
      <c r="K86" s="102">
        <f t="shared" si="6"/>
        <v>1.7129033399899496</v>
      </c>
      <c r="L86" s="128">
        <f t="shared" si="7"/>
        <v>17.3</v>
      </c>
      <c r="M86" s="55"/>
    </row>
    <row r="87" spans="1:13" ht="15.75" x14ac:dyDescent="0.25">
      <c r="A87" s="53" t="s">
        <v>31</v>
      </c>
      <c r="B87" s="30">
        <v>71</v>
      </c>
      <c r="C87" s="31" t="s">
        <v>50</v>
      </c>
      <c r="D87" s="54" t="s">
        <v>13</v>
      </c>
      <c r="E87" s="32">
        <v>138632.60397473953</v>
      </c>
      <c r="F87" s="32">
        <v>14501.384774620983</v>
      </c>
      <c r="G87" s="32">
        <f t="shared" si="4"/>
        <v>124131.21920011855</v>
      </c>
      <c r="H87" s="33">
        <v>18379.583241709981</v>
      </c>
      <c r="I87" s="34">
        <v>799.23999999999899</v>
      </c>
      <c r="J87" s="35">
        <f t="shared" si="5"/>
        <v>6.7537559240418199</v>
      </c>
      <c r="K87" s="102">
        <f t="shared" si="6"/>
        <v>1.2038780613265276</v>
      </c>
      <c r="L87" s="128">
        <f t="shared" si="7"/>
        <v>23</v>
      </c>
      <c r="M87" s="55"/>
    </row>
    <row r="88" spans="1:13" ht="16.5" thickBot="1" x14ac:dyDescent="0.3">
      <c r="A88" s="56" t="s">
        <v>31</v>
      </c>
      <c r="B88" s="38">
        <v>74</v>
      </c>
      <c r="C88" s="39" t="s">
        <v>50</v>
      </c>
      <c r="D88" s="83" t="s">
        <v>13</v>
      </c>
      <c r="E88" s="41">
        <v>711761.86640705727</v>
      </c>
      <c r="F88" s="41">
        <v>87875.050180073376</v>
      </c>
      <c r="G88" s="41">
        <f t="shared" si="4"/>
        <v>623886.81622698391</v>
      </c>
      <c r="H88" s="42">
        <v>111760.10347615965</v>
      </c>
      <c r="I88" s="43">
        <v>4083.6999999999966</v>
      </c>
      <c r="J88" s="44">
        <f t="shared" si="5"/>
        <v>5.582375076809674</v>
      </c>
      <c r="K88" s="103">
        <f t="shared" si="6"/>
        <v>0.9950757712673215</v>
      </c>
      <c r="L88" s="129">
        <f t="shared" si="7"/>
        <v>27.4</v>
      </c>
      <c r="M88" s="57"/>
    </row>
    <row r="89" spans="1:13" ht="15.75" thickBot="1" x14ac:dyDescent="0.3">
      <c r="F89"/>
      <c r="G89" s="10"/>
      <c r="H89" s="10"/>
      <c r="I89" s="89"/>
      <c r="J89" s="89"/>
    </row>
    <row r="90" spans="1:13" ht="24.75" thickBot="1" x14ac:dyDescent="0.3">
      <c r="A90" s="12" t="s">
        <v>87</v>
      </c>
      <c r="F90"/>
      <c r="G90" s="46">
        <v>1.6</v>
      </c>
      <c r="H90" s="46">
        <v>1.35</v>
      </c>
      <c r="I90" s="46">
        <v>1.2</v>
      </c>
      <c r="J90" s="101" t="s">
        <v>77</v>
      </c>
    </row>
    <row r="91" spans="1:13" ht="15.75" x14ac:dyDescent="0.25">
      <c r="A91" t="s">
        <v>9</v>
      </c>
      <c r="F91"/>
      <c r="G91" s="155">
        <f>+$J$91*G90</f>
        <v>6.8319999999999999</v>
      </c>
      <c r="H91" s="27">
        <f>+$J$91*H90</f>
        <v>5.7645</v>
      </c>
      <c r="I91" s="27">
        <f>+$J$91*I90</f>
        <v>5.1239999999999997</v>
      </c>
      <c r="J91" s="163">
        <f>+ROUND(AVERAGEIF($D$4:$D$88,"Weekday",$J$4:$J$88),2)</f>
        <v>4.2699999999999996</v>
      </c>
    </row>
    <row r="92" spans="1:13" ht="15.75" x14ac:dyDescent="0.25">
      <c r="A92" t="s">
        <v>12</v>
      </c>
      <c r="G92" s="157">
        <f>+$J$92*G90</f>
        <v>8.4640000000000004</v>
      </c>
      <c r="H92" s="35">
        <f>+$J$92*H90</f>
        <v>7.1415000000000006</v>
      </c>
      <c r="I92" s="35">
        <f>+$J$92*I90</f>
        <v>6.3479999999999999</v>
      </c>
      <c r="J92" s="164">
        <f>+ROUND(AVERAGEIF($D$4:$D$88,"saturday",$J$4:$J$88),2)</f>
        <v>5.29</v>
      </c>
    </row>
    <row r="93" spans="1:13" ht="16.5" thickBot="1" x14ac:dyDescent="0.3">
      <c r="A93" t="s">
        <v>13</v>
      </c>
      <c r="G93" s="159">
        <f>+$J$93*G90</f>
        <v>8.9760000000000009</v>
      </c>
      <c r="H93" s="44">
        <f>+$J$93*H90</f>
        <v>7.573500000000001</v>
      </c>
      <c r="I93" s="44">
        <f>+$J$93*I90</f>
        <v>6.7320000000000002</v>
      </c>
      <c r="J93" s="165">
        <f>+ROUND(AVERAGEIF($D$4:$D$88,"Sunday",$J$4:$J$88),2)</f>
        <v>5.61</v>
      </c>
    </row>
  </sheetData>
  <sheetProtection algorithmName="SHA-512" hashValue="QVL4bwkZ9Z7t+5oowp1LiweEMNeUW46PdzUMRohhK1KRfcVPrm/ucvKTukG9J6Cd55BVnIEWBmqz3DX6wPXuUg==" saltValue="I5zquHTOdqo9xaT3lRbo9A==" spinCount="100000" sheet="1" objects="1" scenarios="1"/>
  <mergeCells count="1">
    <mergeCell ref="A2:N2"/>
  </mergeCells>
  <conditionalFormatting sqref="L4:L88">
    <cfRule type="cellIs" dxfId="27" priority="7" operator="lessThan">
      <formula>20</formula>
    </cfRule>
  </conditionalFormatting>
  <conditionalFormatting sqref="K4:K88">
    <cfRule type="cellIs" dxfId="26" priority="1" stopIfTrue="1" operator="greaterThan">
      <formula>1.6</formula>
    </cfRule>
    <cfRule type="cellIs" dxfId="25" priority="2" stopIfTrue="1" operator="greaterThan">
      <formula>1.36</formula>
    </cfRule>
    <cfRule type="cellIs" dxfId="24" priority="3" stopIfTrue="1" operator="greaterThan">
      <formula>1.2</formula>
    </cfRule>
  </conditionalFormatting>
  <conditionalFormatting sqref="K4:K88">
    <cfRule type="cellIs" dxfId="23" priority="4" stopIfTrue="1" operator="greaterThan">
      <formula>1.6</formula>
    </cfRule>
    <cfRule type="cellIs" dxfId="22" priority="5" stopIfTrue="1" operator="greaterThan">
      <formula>1.36</formula>
    </cfRule>
    <cfRule type="cellIs" dxfId="21" priority="6" stopIfTrue="1" operator="greaterThan">
      <formula>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1E39-5C51-4C84-879D-41C41570F0AB}">
  <dimension ref="A1:N42"/>
  <sheetViews>
    <sheetView workbookViewId="0">
      <pane ySplit="3" topLeftCell="A25" activePane="bottomLeft" state="frozen"/>
      <selection pane="bottomLeft" activeCell="H39" sqref="H39"/>
    </sheetView>
  </sheetViews>
  <sheetFormatPr defaultColWidth="12.140625" defaultRowHeight="15" x14ac:dyDescent="0.25"/>
  <cols>
    <col min="1" max="1" width="29.7109375" bestFit="1" customWidth="1"/>
    <col min="2" max="2" width="12.28515625" style="8" bestFit="1" customWidth="1"/>
    <col min="3" max="3" width="26.140625" customWidth="1"/>
    <col min="5" max="5" width="13.42578125" bestFit="1" customWidth="1"/>
    <col min="6" max="6" width="12.28515625" style="6" bestFit="1" customWidth="1"/>
    <col min="7" max="7" width="14.140625" bestFit="1" customWidth="1"/>
    <col min="8" max="8" width="12.7109375" bestFit="1" customWidth="1"/>
    <col min="9" max="9" width="12.28515625" bestFit="1" customWidth="1"/>
    <col min="10" max="10" width="12.28515625" style="9" bestFit="1" customWidth="1"/>
    <col min="11" max="11" width="10.42578125" customWidth="1"/>
    <col min="12" max="12" width="11.7109375" customWidth="1"/>
    <col min="13" max="13" width="36.140625" customWidth="1"/>
  </cols>
  <sheetData>
    <row r="1" spans="1:14" ht="18.75" x14ac:dyDescent="0.3">
      <c r="A1" s="11" t="s">
        <v>82</v>
      </c>
      <c r="B1"/>
      <c r="F1"/>
      <c r="J1"/>
    </row>
    <row r="2" spans="1:14" ht="47.25" thickBot="1" x14ac:dyDescent="0.75">
      <c r="A2" s="179" t="s">
        <v>94</v>
      </c>
      <c r="B2" s="179"/>
      <c r="C2" s="179"/>
      <c r="D2" s="179"/>
      <c r="E2" s="179"/>
      <c r="F2" s="179"/>
      <c r="G2" s="179"/>
      <c r="H2" s="179"/>
      <c r="I2" s="179"/>
      <c r="J2" s="179"/>
      <c r="K2" s="179"/>
      <c r="L2" s="179"/>
      <c r="M2" s="179"/>
      <c r="N2" s="179"/>
    </row>
    <row r="3" spans="1:14" ht="72.75" thickBot="1" x14ac:dyDescent="0.3">
      <c r="A3" s="12" t="s">
        <v>14</v>
      </c>
      <c r="B3" s="13" t="s">
        <v>71</v>
      </c>
      <c r="C3" s="14" t="s">
        <v>72</v>
      </c>
      <c r="D3" s="14" t="s">
        <v>1</v>
      </c>
      <c r="E3" s="15" t="s">
        <v>2</v>
      </c>
      <c r="F3" s="15" t="s">
        <v>73</v>
      </c>
      <c r="G3" s="15" t="s">
        <v>74</v>
      </c>
      <c r="H3" s="16" t="s">
        <v>75</v>
      </c>
      <c r="I3" s="16" t="s">
        <v>76</v>
      </c>
      <c r="J3" s="17" t="s">
        <v>77</v>
      </c>
      <c r="K3" s="17" t="s">
        <v>78</v>
      </c>
      <c r="L3" s="124" t="s">
        <v>92</v>
      </c>
      <c r="M3" s="18" t="s">
        <v>79</v>
      </c>
    </row>
    <row r="4" spans="1:14" ht="15.75" x14ac:dyDescent="0.25">
      <c r="A4" s="53" t="s">
        <v>31</v>
      </c>
      <c r="B4" s="7">
        <v>16</v>
      </c>
      <c r="C4" s="1" t="s">
        <v>37</v>
      </c>
      <c r="D4" s="54" t="s">
        <v>9</v>
      </c>
      <c r="E4" s="3">
        <v>3099075.6121249176</v>
      </c>
      <c r="F4" s="3">
        <v>238778.9056787719</v>
      </c>
      <c r="G4" s="32">
        <f t="shared" ref="G4:G36" si="0">+E4-F4</f>
        <v>2860296.7064461457</v>
      </c>
      <c r="H4" s="5">
        <v>397878.12388639664</v>
      </c>
      <c r="I4" s="4">
        <v>17649.81999999992</v>
      </c>
      <c r="J4" s="35">
        <f t="shared" ref="J4:J35" si="1">+G4/H4</f>
        <v>7.1888765295948422</v>
      </c>
      <c r="K4" s="104">
        <f>+IF(D4="Weekday",J4/$J$39,IF(D4="Saturday",J4/$J$40,IF(D4="Sunday",J4/$J$41,"NA")))</f>
        <v>1.2373281462297492</v>
      </c>
      <c r="L4" s="127">
        <f>ROUND(H4/I4,1)</f>
        <v>22.5</v>
      </c>
      <c r="M4" s="86"/>
    </row>
    <row r="5" spans="1:14" ht="15.75" x14ac:dyDescent="0.25">
      <c r="A5" s="53" t="s">
        <v>31</v>
      </c>
      <c r="B5" s="7">
        <v>20</v>
      </c>
      <c r="C5" s="1" t="s">
        <v>37</v>
      </c>
      <c r="D5" s="54" t="s">
        <v>9</v>
      </c>
      <c r="E5" s="3">
        <v>204289.90541885878</v>
      </c>
      <c r="F5" s="3">
        <v>9041.3398535337219</v>
      </c>
      <c r="G5" s="32">
        <f t="shared" si="0"/>
        <v>195248.56556532506</v>
      </c>
      <c r="H5" s="5">
        <v>18278.28731447459</v>
      </c>
      <c r="I5" s="4">
        <v>611.31999999999948</v>
      </c>
      <c r="J5" s="35">
        <f t="shared" si="1"/>
        <v>10.681994554856765</v>
      </c>
      <c r="K5" s="102">
        <f t="shared" ref="K5:K36" si="2">+IF(D5="Weekday",J5/$J$39,IF(D5="Saturday",J5/$J$40,IF(D5="Sunday",J5/$J$41,"NA")))</f>
        <v>1.8385532796655362</v>
      </c>
      <c r="L5" s="127">
        <f t="shared" ref="L5:L36" si="3">ROUND(H5/I5,1)</f>
        <v>29.9</v>
      </c>
      <c r="M5" s="86"/>
    </row>
    <row r="6" spans="1:14" ht="15.75" x14ac:dyDescent="0.25">
      <c r="A6" s="53" t="s">
        <v>31</v>
      </c>
      <c r="B6" s="7">
        <v>23</v>
      </c>
      <c r="C6" s="1" t="s">
        <v>37</v>
      </c>
      <c r="D6" s="54" t="s">
        <v>9</v>
      </c>
      <c r="E6" s="3">
        <v>2411372.7686424796</v>
      </c>
      <c r="F6" s="3">
        <v>385141.45595870557</v>
      </c>
      <c r="G6" s="32">
        <f t="shared" si="0"/>
        <v>2026231.3126837739</v>
      </c>
      <c r="H6" s="5">
        <v>438742.33340081031</v>
      </c>
      <c r="I6" s="4">
        <v>14360.539999999985</v>
      </c>
      <c r="J6" s="35">
        <f t="shared" si="1"/>
        <v>4.6182717244946661</v>
      </c>
      <c r="K6" s="102">
        <f t="shared" si="2"/>
        <v>0.79488325722799769</v>
      </c>
      <c r="L6" s="127">
        <f t="shared" si="3"/>
        <v>30.6</v>
      </c>
      <c r="M6" s="86"/>
    </row>
    <row r="7" spans="1:14" ht="15.75" x14ac:dyDescent="0.25">
      <c r="A7" s="53" t="s">
        <v>39</v>
      </c>
      <c r="B7" s="7">
        <v>27</v>
      </c>
      <c r="C7" s="1" t="s">
        <v>37</v>
      </c>
      <c r="D7" s="54" t="s">
        <v>9</v>
      </c>
      <c r="E7" s="3">
        <v>225315.02912107215</v>
      </c>
      <c r="F7" s="3">
        <v>31350.512431093819</v>
      </c>
      <c r="G7" s="32">
        <f>+E7-F7</f>
        <v>193964.51668997834</v>
      </c>
      <c r="H7" s="5">
        <v>36106</v>
      </c>
      <c r="I7" s="4">
        <v>3542</v>
      </c>
      <c r="J7" s="35">
        <f>+G7/H7</f>
        <v>5.3720854342762516</v>
      </c>
      <c r="K7" s="102">
        <f t="shared" si="2"/>
        <v>0.92462744135563713</v>
      </c>
      <c r="L7" s="127">
        <f t="shared" si="3"/>
        <v>10.199999999999999</v>
      </c>
      <c r="M7" s="55"/>
    </row>
    <row r="8" spans="1:14" ht="15.75" x14ac:dyDescent="0.25">
      <c r="A8" s="53" t="s">
        <v>31</v>
      </c>
      <c r="B8" s="7">
        <v>30</v>
      </c>
      <c r="C8" s="1" t="s">
        <v>37</v>
      </c>
      <c r="D8" s="54" t="s">
        <v>9</v>
      </c>
      <c r="E8" s="3">
        <v>1737465.2069407923</v>
      </c>
      <c r="F8" s="3">
        <v>132915.42247471059</v>
      </c>
      <c r="G8" s="32">
        <f t="shared" si="0"/>
        <v>1604549.7844660818</v>
      </c>
      <c r="H8" s="5">
        <v>159179.89890771612</v>
      </c>
      <c r="I8" s="4">
        <v>10416.639999999992</v>
      </c>
      <c r="J8" s="35">
        <f t="shared" si="1"/>
        <v>10.08010304992286</v>
      </c>
      <c r="K8" s="102">
        <f t="shared" si="2"/>
        <v>1.734957495683797</v>
      </c>
      <c r="L8" s="127">
        <f t="shared" si="3"/>
        <v>15.3</v>
      </c>
      <c r="M8" s="86"/>
    </row>
    <row r="9" spans="1:14" ht="15.75" x14ac:dyDescent="0.25">
      <c r="A9" s="53" t="s">
        <v>31</v>
      </c>
      <c r="B9" s="7">
        <v>32</v>
      </c>
      <c r="C9" s="1" t="s">
        <v>37</v>
      </c>
      <c r="D9" s="54" t="s">
        <v>9</v>
      </c>
      <c r="E9" s="3">
        <v>296438.26779821148</v>
      </c>
      <c r="F9" s="3">
        <v>104180.27952484738</v>
      </c>
      <c r="G9" s="32">
        <f t="shared" si="0"/>
        <v>192257.98827336408</v>
      </c>
      <c r="H9" s="5">
        <v>72854.281888296799</v>
      </c>
      <c r="I9" s="4">
        <v>957</v>
      </c>
      <c r="J9" s="35">
        <f t="shared" si="1"/>
        <v>2.6389387595384166</v>
      </c>
      <c r="K9" s="102">
        <f t="shared" si="2"/>
        <v>0.4542063269429289</v>
      </c>
      <c r="L9" s="127">
        <f t="shared" si="3"/>
        <v>76.099999999999994</v>
      </c>
      <c r="M9" s="86"/>
    </row>
    <row r="10" spans="1:14" ht="15.75" x14ac:dyDescent="0.25">
      <c r="A10" s="53" t="s">
        <v>39</v>
      </c>
      <c r="B10" s="7">
        <v>32</v>
      </c>
      <c r="C10" s="1" t="s">
        <v>37</v>
      </c>
      <c r="D10" s="54" t="s">
        <v>9</v>
      </c>
      <c r="E10" s="3">
        <v>749750.09410418186</v>
      </c>
      <c r="F10" s="3">
        <v>225327.63430215916</v>
      </c>
      <c r="G10" s="32">
        <f t="shared" si="0"/>
        <v>524422.45980202267</v>
      </c>
      <c r="H10" s="5">
        <v>262012</v>
      </c>
      <c r="I10" s="4">
        <v>8500.8000000000011</v>
      </c>
      <c r="J10" s="35">
        <f t="shared" si="1"/>
        <v>2.0015207692854626</v>
      </c>
      <c r="K10" s="102">
        <f t="shared" si="2"/>
        <v>0.34449582948114676</v>
      </c>
      <c r="L10" s="127">
        <f t="shared" si="3"/>
        <v>30.8</v>
      </c>
      <c r="M10" s="55"/>
    </row>
    <row r="11" spans="1:14" ht="15.75" x14ac:dyDescent="0.25">
      <c r="A11" s="53" t="s">
        <v>31</v>
      </c>
      <c r="B11" s="7">
        <v>39</v>
      </c>
      <c r="C11" s="1" t="s">
        <v>37</v>
      </c>
      <c r="D11" s="54" t="s">
        <v>9</v>
      </c>
      <c r="E11" s="3">
        <v>264023.53990326554</v>
      </c>
      <c r="F11" s="3">
        <v>43543.34063470838</v>
      </c>
      <c r="G11" s="32">
        <f t="shared" si="0"/>
        <v>220480.19926855716</v>
      </c>
      <c r="H11" s="5">
        <v>42594.425806888867</v>
      </c>
      <c r="I11" s="4">
        <v>753.94000000000267</v>
      </c>
      <c r="J11" s="35">
        <f t="shared" si="1"/>
        <v>5.1762688448519603</v>
      </c>
      <c r="K11" s="102">
        <f t="shared" si="2"/>
        <v>0.89092406968192095</v>
      </c>
      <c r="L11" s="127">
        <f t="shared" si="3"/>
        <v>56.5</v>
      </c>
      <c r="M11" s="86"/>
    </row>
    <row r="12" spans="1:14" ht="15.75" x14ac:dyDescent="0.25">
      <c r="A12" s="53" t="s">
        <v>31</v>
      </c>
      <c r="B12" s="7">
        <v>46</v>
      </c>
      <c r="C12" s="1" t="s">
        <v>37</v>
      </c>
      <c r="D12" s="54" t="s">
        <v>9</v>
      </c>
      <c r="E12" s="3">
        <v>2776981.8538885079</v>
      </c>
      <c r="F12" s="3">
        <v>291158.3099568605</v>
      </c>
      <c r="G12" s="32">
        <f t="shared" si="0"/>
        <v>2485823.5439316472</v>
      </c>
      <c r="H12" s="5">
        <v>311959.73695828725</v>
      </c>
      <c r="I12" s="4">
        <v>15748.170000000002</v>
      </c>
      <c r="J12" s="35">
        <f t="shared" si="1"/>
        <v>7.9684114628678238</v>
      </c>
      <c r="K12" s="102">
        <f t="shared" si="2"/>
        <v>1.3714993911992812</v>
      </c>
      <c r="L12" s="127">
        <f t="shared" si="3"/>
        <v>19.8</v>
      </c>
      <c r="M12" s="86"/>
    </row>
    <row r="13" spans="1:14" ht="15.75" x14ac:dyDescent="0.25">
      <c r="A13" s="53" t="s">
        <v>31</v>
      </c>
      <c r="B13" s="7">
        <v>65</v>
      </c>
      <c r="C13" s="1" t="s">
        <v>37</v>
      </c>
      <c r="D13" s="54" t="s">
        <v>9</v>
      </c>
      <c r="E13" s="3">
        <v>2489176.0979279224</v>
      </c>
      <c r="F13" s="3">
        <v>266581.44011350023</v>
      </c>
      <c r="G13" s="32">
        <f t="shared" si="0"/>
        <v>2222594.6578144222</v>
      </c>
      <c r="H13" s="5">
        <v>297346.52046560217</v>
      </c>
      <c r="I13" s="4">
        <v>12880.500000000058</v>
      </c>
      <c r="J13" s="35">
        <f t="shared" si="1"/>
        <v>7.4747626248800776</v>
      </c>
      <c r="K13" s="102">
        <f>+IF(D13="Weekday",J13/$J$39,IF(D13="Saturday",J13/$J$40,IF(D13="Sunday",J13/$J$41,"NA")))</f>
        <v>1.2865340146093078</v>
      </c>
      <c r="L13" s="127">
        <f t="shared" si="3"/>
        <v>23.1</v>
      </c>
      <c r="M13" s="86"/>
    </row>
    <row r="14" spans="1:14" ht="15.75" x14ac:dyDescent="0.25">
      <c r="A14" s="53" t="s">
        <v>39</v>
      </c>
      <c r="B14" s="7">
        <v>80</v>
      </c>
      <c r="C14" s="1" t="s">
        <v>37</v>
      </c>
      <c r="D14" s="54" t="s">
        <v>9</v>
      </c>
      <c r="E14" s="3">
        <v>262363.34151435486</v>
      </c>
      <c r="F14" s="3">
        <v>100594.61077708604</v>
      </c>
      <c r="G14" s="32">
        <f t="shared" si="0"/>
        <v>161768.73073726881</v>
      </c>
      <c r="H14" s="5">
        <v>99031</v>
      </c>
      <c r="I14" s="4">
        <v>3524.29</v>
      </c>
      <c r="J14" s="35">
        <f t="shared" si="1"/>
        <v>1.633516078170157</v>
      </c>
      <c r="K14" s="102">
        <f t="shared" si="2"/>
        <v>0.28115595149228179</v>
      </c>
      <c r="L14" s="127">
        <f t="shared" si="3"/>
        <v>28.1</v>
      </c>
      <c r="M14" s="55"/>
    </row>
    <row r="15" spans="1:14" ht="15.75" x14ac:dyDescent="0.25">
      <c r="A15" s="53" t="s">
        <v>39</v>
      </c>
      <c r="B15" s="7">
        <v>83</v>
      </c>
      <c r="C15" s="1" t="s">
        <v>37</v>
      </c>
      <c r="D15" s="54" t="s">
        <v>9</v>
      </c>
      <c r="E15" s="3">
        <v>632791.1523758187</v>
      </c>
      <c r="F15" s="3">
        <v>112532.0194514006</v>
      </c>
      <c r="G15" s="32">
        <f t="shared" si="0"/>
        <v>520259.13292441808</v>
      </c>
      <c r="H15" s="5">
        <v>116215</v>
      </c>
      <c r="I15" s="4">
        <v>11372.35</v>
      </c>
      <c r="J15" s="35">
        <f t="shared" si="1"/>
        <v>4.476695202206411</v>
      </c>
      <c r="K15" s="102">
        <f t="shared" si="2"/>
        <v>0.77051552533673173</v>
      </c>
      <c r="L15" s="127">
        <f t="shared" si="3"/>
        <v>10.199999999999999</v>
      </c>
      <c r="M15" s="55"/>
    </row>
    <row r="16" spans="1:14" ht="15.75" x14ac:dyDescent="0.25">
      <c r="A16" s="53" t="s">
        <v>31</v>
      </c>
      <c r="B16" s="7">
        <v>84</v>
      </c>
      <c r="C16" s="1" t="s">
        <v>37</v>
      </c>
      <c r="D16" s="54" t="s">
        <v>9</v>
      </c>
      <c r="E16" s="3">
        <v>6120449.6053947043</v>
      </c>
      <c r="F16" s="3">
        <v>868588.83055550687</v>
      </c>
      <c r="G16" s="32">
        <f t="shared" si="0"/>
        <v>5251860.7748391973</v>
      </c>
      <c r="H16" s="5">
        <v>1109562.8448185539</v>
      </c>
      <c r="I16" s="4">
        <v>34304.21999999995</v>
      </c>
      <c r="J16" s="35">
        <f t="shared" si="1"/>
        <v>4.7332702238222755</v>
      </c>
      <c r="K16" s="102">
        <f t="shared" si="2"/>
        <v>0.81467645848920411</v>
      </c>
      <c r="L16" s="127">
        <f t="shared" si="3"/>
        <v>32.299999999999997</v>
      </c>
      <c r="M16" s="86"/>
    </row>
    <row r="17" spans="1:13" ht="15.75" x14ac:dyDescent="0.25">
      <c r="A17" s="53" t="s">
        <v>39</v>
      </c>
      <c r="B17" s="30">
        <v>87</v>
      </c>
      <c r="C17" s="31" t="s">
        <v>37</v>
      </c>
      <c r="D17" s="54" t="s">
        <v>9</v>
      </c>
      <c r="E17" s="32">
        <v>1114482.5090341554</v>
      </c>
      <c r="F17" s="32">
        <v>267098.23439456546</v>
      </c>
      <c r="G17" s="32">
        <f t="shared" si="0"/>
        <v>847384.27463958994</v>
      </c>
      <c r="H17" s="33">
        <v>248244</v>
      </c>
      <c r="I17" s="34">
        <v>14737.25</v>
      </c>
      <c r="J17" s="35">
        <f t="shared" si="1"/>
        <v>3.4135136182126855</v>
      </c>
      <c r="K17" s="102">
        <f t="shared" si="2"/>
        <v>0.58752385855640032</v>
      </c>
      <c r="L17" s="127">
        <f t="shared" si="3"/>
        <v>16.8</v>
      </c>
      <c r="M17" s="55"/>
    </row>
    <row r="18" spans="1:13" ht="15.75" x14ac:dyDescent="0.25">
      <c r="A18" s="53" t="s">
        <v>31</v>
      </c>
      <c r="B18" s="7">
        <v>129</v>
      </c>
      <c r="C18" s="1" t="s">
        <v>37</v>
      </c>
      <c r="D18" s="54" t="s">
        <v>9</v>
      </c>
      <c r="E18" s="3">
        <v>132342.00698166207</v>
      </c>
      <c r="F18" s="3">
        <v>1967.7119033052959</v>
      </c>
      <c r="G18" s="32">
        <f t="shared" si="0"/>
        <v>130374.29507835676</v>
      </c>
      <c r="H18" s="5">
        <v>13458.033645727959</v>
      </c>
      <c r="I18" s="4">
        <v>330.29999999999842</v>
      </c>
      <c r="J18" s="35">
        <f t="shared" si="1"/>
        <v>9.6874698422040311</v>
      </c>
      <c r="K18" s="102">
        <f t="shared" si="2"/>
        <v>1.6673786303277163</v>
      </c>
      <c r="L18" s="127">
        <f t="shared" si="3"/>
        <v>40.700000000000003</v>
      </c>
      <c r="M18" s="86"/>
    </row>
    <row r="19" spans="1:13" ht="15.75" x14ac:dyDescent="0.25">
      <c r="A19" s="53" t="s">
        <v>31</v>
      </c>
      <c r="B19" s="7">
        <v>16</v>
      </c>
      <c r="C19" s="1" t="s">
        <v>37</v>
      </c>
      <c r="D19" s="54" t="s">
        <v>12</v>
      </c>
      <c r="E19" s="3">
        <v>532855.79445432941</v>
      </c>
      <c r="F19" s="3">
        <v>30849.376292233395</v>
      </c>
      <c r="G19" s="32">
        <f t="shared" si="0"/>
        <v>502006.418162096</v>
      </c>
      <c r="H19" s="5">
        <v>58526.535736002385</v>
      </c>
      <c r="I19" s="4">
        <v>2972.1899999999996</v>
      </c>
      <c r="J19" s="35">
        <f t="shared" si="1"/>
        <v>8.5774155577311681</v>
      </c>
      <c r="K19" s="102">
        <f t="shared" si="2"/>
        <v>1.2395109187472786</v>
      </c>
      <c r="L19" s="127">
        <f t="shared" si="3"/>
        <v>19.7</v>
      </c>
      <c r="M19" s="86"/>
    </row>
    <row r="20" spans="1:13" ht="15.75" x14ac:dyDescent="0.25">
      <c r="A20" s="53" t="s">
        <v>31</v>
      </c>
      <c r="B20" s="7">
        <v>23</v>
      </c>
      <c r="C20" s="1" t="s">
        <v>37</v>
      </c>
      <c r="D20" s="54" t="s">
        <v>12</v>
      </c>
      <c r="E20" s="3">
        <v>438001.16214467521</v>
      </c>
      <c r="F20" s="3">
        <v>43696.440869594582</v>
      </c>
      <c r="G20" s="32">
        <f t="shared" si="0"/>
        <v>394304.72127508064</v>
      </c>
      <c r="H20" s="5">
        <v>57768.351068513264</v>
      </c>
      <c r="I20" s="4">
        <v>2606.0999999999976</v>
      </c>
      <c r="J20" s="35">
        <f t="shared" si="1"/>
        <v>6.8256184222297644</v>
      </c>
      <c r="K20" s="102">
        <f t="shared" si="2"/>
        <v>0.98636104367482147</v>
      </c>
      <c r="L20" s="127">
        <f t="shared" si="3"/>
        <v>22.2</v>
      </c>
      <c r="M20" s="86"/>
    </row>
    <row r="21" spans="1:13" ht="15.75" x14ac:dyDescent="0.25">
      <c r="A21" s="53" t="s">
        <v>39</v>
      </c>
      <c r="B21" s="7">
        <v>32</v>
      </c>
      <c r="C21" s="1" t="s">
        <v>37</v>
      </c>
      <c r="D21" s="54" t="s">
        <v>12</v>
      </c>
      <c r="E21" s="3">
        <v>150715.44403559004</v>
      </c>
      <c r="F21" s="3">
        <v>26353.528239901036</v>
      </c>
      <c r="G21" s="32">
        <f t="shared" si="0"/>
        <v>124361.91579568901</v>
      </c>
      <c r="H21" s="5">
        <v>32315</v>
      </c>
      <c r="I21" s="4">
        <v>1706.4</v>
      </c>
      <c r="J21" s="35">
        <f t="shared" si="1"/>
        <v>3.8484269161593381</v>
      </c>
      <c r="K21" s="102">
        <f t="shared" si="2"/>
        <v>0.55613105724845924</v>
      </c>
      <c r="L21" s="127">
        <f t="shared" si="3"/>
        <v>18.899999999999999</v>
      </c>
      <c r="M21" s="55"/>
    </row>
    <row r="22" spans="1:13" ht="15.75" x14ac:dyDescent="0.25">
      <c r="A22" s="53" t="s">
        <v>31</v>
      </c>
      <c r="B22" s="7">
        <v>46</v>
      </c>
      <c r="C22" s="1" t="s">
        <v>37</v>
      </c>
      <c r="D22" s="54" t="s">
        <v>12</v>
      </c>
      <c r="E22" s="3">
        <v>369392.97074801219</v>
      </c>
      <c r="F22" s="3">
        <v>21350.47427467856</v>
      </c>
      <c r="G22" s="32">
        <f t="shared" si="0"/>
        <v>348042.49647333362</v>
      </c>
      <c r="H22" s="5">
        <v>29534.41353181309</v>
      </c>
      <c r="I22" s="4">
        <v>2279.1900000000019</v>
      </c>
      <c r="J22" s="35">
        <f t="shared" si="1"/>
        <v>11.784303625952772</v>
      </c>
      <c r="K22" s="102">
        <f t="shared" si="2"/>
        <v>1.7029340499931751</v>
      </c>
      <c r="L22" s="127">
        <f t="shared" si="3"/>
        <v>13</v>
      </c>
      <c r="M22" s="86"/>
    </row>
    <row r="23" spans="1:13" ht="15.75" x14ac:dyDescent="0.25">
      <c r="A23" s="53" t="s">
        <v>31</v>
      </c>
      <c r="B23" s="7">
        <v>65</v>
      </c>
      <c r="C23" s="1" t="s">
        <v>37</v>
      </c>
      <c r="D23" s="54" t="s">
        <v>12</v>
      </c>
      <c r="E23" s="3">
        <v>471118.85073512304</v>
      </c>
      <c r="F23" s="3">
        <v>34117.85244679897</v>
      </c>
      <c r="G23" s="32">
        <f t="shared" si="0"/>
        <v>437000.99828832404</v>
      </c>
      <c r="H23" s="5">
        <v>42376.486084655146</v>
      </c>
      <c r="I23" s="4">
        <v>2327.1300000000028</v>
      </c>
      <c r="J23" s="35">
        <f t="shared" si="1"/>
        <v>10.312346271829403</v>
      </c>
      <c r="K23" s="102">
        <f t="shared" si="2"/>
        <v>1.49022344968633</v>
      </c>
      <c r="L23" s="127">
        <f t="shared" si="3"/>
        <v>18.2</v>
      </c>
      <c r="M23" s="86"/>
    </row>
    <row r="24" spans="1:13" ht="15.75" x14ac:dyDescent="0.25">
      <c r="A24" s="53" t="s">
        <v>39</v>
      </c>
      <c r="B24" s="7">
        <v>80</v>
      </c>
      <c r="C24" s="1" t="s">
        <v>37</v>
      </c>
      <c r="D24" s="54" t="s">
        <v>12</v>
      </c>
      <c r="E24" s="3">
        <v>55012.260236025664</v>
      </c>
      <c r="F24" s="3">
        <v>16838.435828119575</v>
      </c>
      <c r="G24" s="32">
        <f t="shared" si="0"/>
        <v>38173.82440790609</v>
      </c>
      <c r="H24" s="5">
        <v>17487</v>
      </c>
      <c r="I24" s="4">
        <v>732.78</v>
      </c>
      <c r="J24" s="35">
        <f t="shared" si="1"/>
        <v>2.1829830392809568</v>
      </c>
      <c r="K24" s="102">
        <f t="shared" si="2"/>
        <v>0.31545997677470472</v>
      </c>
      <c r="L24" s="127">
        <f t="shared" si="3"/>
        <v>23.9</v>
      </c>
      <c r="M24" s="55"/>
    </row>
    <row r="25" spans="1:13" ht="15.75" x14ac:dyDescent="0.25">
      <c r="A25" s="53" t="s">
        <v>39</v>
      </c>
      <c r="B25" s="7">
        <v>83</v>
      </c>
      <c r="C25" s="1" t="s">
        <v>37</v>
      </c>
      <c r="D25" s="54" t="s">
        <v>12</v>
      </c>
      <c r="E25" s="3">
        <v>130804.28592191212</v>
      </c>
      <c r="F25" s="3">
        <v>14826.403323183733</v>
      </c>
      <c r="G25" s="32">
        <f t="shared" si="0"/>
        <v>115977.88259872838</v>
      </c>
      <c r="H25" s="5">
        <v>16679</v>
      </c>
      <c r="I25" s="4">
        <v>2300.4</v>
      </c>
      <c r="J25" s="35">
        <f t="shared" si="1"/>
        <v>6.9535273456878937</v>
      </c>
      <c r="K25" s="102">
        <f t="shared" si="2"/>
        <v>1.0048449921514298</v>
      </c>
      <c r="L25" s="127">
        <f t="shared" si="3"/>
        <v>7.3</v>
      </c>
      <c r="M25" s="55"/>
    </row>
    <row r="26" spans="1:13" ht="15.75" x14ac:dyDescent="0.25">
      <c r="A26" s="53" t="s">
        <v>31</v>
      </c>
      <c r="B26" s="7">
        <v>84</v>
      </c>
      <c r="C26" s="1" t="s">
        <v>37</v>
      </c>
      <c r="D26" s="54" t="s">
        <v>12</v>
      </c>
      <c r="E26" s="3">
        <v>1070999.2438105356</v>
      </c>
      <c r="F26" s="3">
        <v>137054.41358505268</v>
      </c>
      <c r="G26" s="32">
        <f t="shared" si="0"/>
        <v>933944.83022548293</v>
      </c>
      <c r="H26" s="5">
        <v>184608.24621735129</v>
      </c>
      <c r="I26" s="4">
        <v>5923.3400000000065</v>
      </c>
      <c r="J26" s="35">
        <f t="shared" si="1"/>
        <v>5.0590634457676877</v>
      </c>
      <c r="K26" s="102">
        <f t="shared" si="2"/>
        <v>0.73107853262538836</v>
      </c>
      <c r="L26" s="127">
        <f t="shared" si="3"/>
        <v>31.2</v>
      </c>
      <c r="M26" s="86"/>
    </row>
    <row r="27" spans="1:13" ht="15.75" x14ac:dyDescent="0.25">
      <c r="A27" s="53" t="s">
        <v>39</v>
      </c>
      <c r="B27" s="7">
        <v>87</v>
      </c>
      <c r="C27" s="1" t="s">
        <v>37</v>
      </c>
      <c r="D27" s="54" t="s">
        <v>12</v>
      </c>
      <c r="E27" s="3">
        <v>213474.11071852499</v>
      </c>
      <c r="F27" s="3">
        <v>25987.247670072204</v>
      </c>
      <c r="G27" s="32">
        <f t="shared" si="0"/>
        <v>187486.86304845277</v>
      </c>
      <c r="H27" s="5">
        <v>27816</v>
      </c>
      <c r="I27" s="4">
        <v>2718.9</v>
      </c>
      <c r="J27" s="35">
        <f t="shared" si="1"/>
        <v>6.7402524823286152</v>
      </c>
      <c r="K27" s="102">
        <f t="shared" si="2"/>
        <v>0.97402492519199646</v>
      </c>
      <c r="L27" s="127">
        <f t="shared" si="3"/>
        <v>10.199999999999999</v>
      </c>
      <c r="M27" s="55"/>
    </row>
    <row r="28" spans="1:13" ht="15.75" x14ac:dyDescent="0.25">
      <c r="A28" s="53" t="s">
        <v>31</v>
      </c>
      <c r="B28" s="7">
        <v>16</v>
      </c>
      <c r="C28" s="1" t="s">
        <v>37</v>
      </c>
      <c r="D28" s="54" t="s">
        <v>13</v>
      </c>
      <c r="E28" s="3">
        <v>529401.50224548241</v>
      </c>
      <c r="F28" s="3">
        <v>23674.369691083164</v>
      </c>
      <c r="G28" s="32">
        <f t="shared" si="0"/>
        <v>505727.13255439926</v>
      </c>
      <c r="H28" s="5">
        <v>42276.21334860396</v>
      </c>
      <c r="I28" s="4">
        <v>2920.54</v>
      </c>
      <c r="J28" s="35">
        <f t="shared" si="1"/>
        <v>11.962451045088676</v>
      </c>
      <c r="K28" s="102">
        <f t="shared" si="2"/>
        <v>1.2526126748783952</v>
      </c>
      <c r="L28" s="127">
        <f t="shared" si="3"/>
        <v>14.5</v>
      </c>
      <c r="M28" s="86"/>
    </row>
    <row r="29" spans="1:13" ht="15.75" x14ac:dyDescent="0.25">
      <c r="A29" s="53" t="s">
        <v>31</v>
      </c>
      <c r="B29" s="7">
        <v>23</v>
      </c>
      <c r="C29" s="1" t="s">
        <v>37</v>
      </c>
      <c r="D29" s="54" t="s">
        <v>13</v>
      </c>
      <c r="E29" s="3">
        <v>379480.3279810776</v>
      </c>
      <c r="F29" s="3">
        <v>37696.253104206924</v>
      </c>
      <c r="G29" s="32">
        <f t="shared" si="0"/>
        <v>341784.07487687067</v>
      </c>
      <c r="H29" s="5">
        <v>46371.024467755735</v>
      </c>
      <c r="I29" s="4">
        <v>2257.94</v>
      </c>
      <c r="J29" s="35">
        <f t="shared" si="1"/>
        <v>7.3706388590688032</v>
      </c>
      <c r="K29" s="102">
        <f t="shared" si="2"/>
        <v>0.77179464492867045</v>
      </c>
      <c r="L29" s="127">
        <f t="shared" si="3"/>
        <v>20.5</v>
      </c>
      <c r="M29" s="86"/>
    </row>
    <row r="30" spans="1:13" ht="15.75" x14ac:dyDescent="0.25">
      <c r="A30" s="53" t="s">
        <v>39</v>
      </c>
      <c r="B30" s="7">
        <v>32</v>
      </c>
      <c r="C30" s="1" t="s">
        <v>37</v>
      </c>
      <c r="D30" s="54" t="s">
        <v>13</v>
      </c>
      <c r="E30" s="90">
        <v>11164.11</v>
      </c>
      <c r="F30" s="90">
        <v>0</v>
      </c>
      <c r="G30" s="91">
        <f t="shared" si="0"/>
        <v>11164.11</v>
      </c>
      <c r="H30" s="92">
        <v>1089</v>
      </c>
      <c r="I30" s="93">
        <v>1832.8000000000002</v>
      </c>
      <c r="J30" s="94">
        <f t="shared" si="1"/>
        <v>10.251707988980717</v>
      </c>
      <c r="K30" s="102">
        <f t="shared" si="2"/>
        <v>1.0734772763330593</v>
      </c>
      <c r="L30" s="127">
        <f t="shared" si="3"/>
        <v>0.6</v>
      </c>
      <c r="M30" s="55" t="s">
        <v>89</v>
      </c>
    </row>
    <row r="31" spans="1:13" ht="15.75" x14ac:dyDescent="0.25">
      <c r="A31" s="53" t="s">
        <v>31</v>
      </c>
      <c r="B31" s="7">
        <v>46</v>
      </c>
      <c r="C31" s="1" t="s">
        <v>37</v>
      </c>
      <c r="D31" s="54" t="s">
        <v>13</v>
      </c>
      <c r="E31" s="3">
        <v>333939.80468203372</v>
      </c>
      <c r="F31" s="3">
        <v>15138.678455111161</v>
      </c>
      <c r="G31" s="32">
        <f t="shared" si="0"/>
        <v>318801.12622692256</v>
      </c>
      <c r="H31" s="5">
        <v>20517.029625495099</v>
      </c>
      <c r="I31" s="4">
        <v>1954.0200000000023</v>
      </c>
      <c r="J31" s="35">
        <f t="shared" si="1"/>
        <v>15.538366520208674</v>
      </c>
      <c r="K31" s="102">
        <f t="shared" si="2"/>
        <v>1.627054085885725</v>
      </c>
      <c r="L31" s="127">
        <f t="shared" si="3"/>
        <v>10.5</v>
      </c>
      <c r="M31" s="86"/>
    </row>
    <row r="32" spans="1:13" ht="15.75" x14ac:dyDescent="0.25">
      <c r="A32" s="53" t="s">
        <v>31</v>
      </c>
      <c r="B32" s="7">
        <v>65</v>
      </c>
      <c r="C32" s="1" t="s">
        <v>37</v>
      </c>
      <c r="D32" s="54" t="s">
        <v>13</v>
      </c>
      <c r="E32" s="3">
        <v>445885.65170374332</v>
      </c>
      <c r="F32" s="3">
        <v>26618.400577254859</v>
      </c>
      <c r="G32" s="32">
        <f t="shared" si="0"/>
        <v>419267.25112648844</v>
      </c>
      <c r="H32" s="5">
        <v>31960.399829541439</v>
      </c>
      <c r="I32" s="4">
        <v>2005.6399999999983</v>
      </c>
      <c r="J32" s="35">
        <f t="shared" si="1"/>
        <v>13.118335607896681</v>
      </c>
      <c r="K32" s="102">
        <f t="shared" si="2"/>
        <v>1.3736477076331601</v>
      </c>
      <c r="L32" s="127">
        <f t="shared" si="3"/>
        <v>15.9</v>
      </c>
      <c r="M32" s="86"/>
    </row>
    <row r="33" spans="1:13" ht="15.75" x14ac:dyDescent="0.25">
      <c r="A33" s="53" t="s">
        <v>39</v>
      </c>
      <c r="B33" s="7">
        <v>80</v>
      </c>
      <c r="C33" s="1" t="s">
        <v>37</v>
      </c>
      <c r="D33" s="54" t="s">
        <v>13</v>
      </c>
      <c r="E33" s="3">
        <v>31940.801031288942</v>
      </c>
      <c r="F33" s="3">
        <v>9171.5855934541232</v>
      </c>
      <c r="G33" s="32">
        <f t="shared" si="0"/>
        <v>22769.21543783482</v>
      </c>
      <c r="H33" s="5">
        <v>9535</v>
      </c>
      <c r="I33" s="4">
        <v>425.14</v>
      </c>
      <c r="J33" s="35">
        <f t="shared" si="1"/>
        <v>2.3879617658977264</v>
      </c>
      <c r="K33" s="102">
        <f t="shared" si="2"/>
        <v>0.25004835245002366</v>
      </c>
      <c r="L33" s="127">
        <f t="shared" si="3"/>
        <v>22.4</v>
      </c>
      <c r="M33" s="55"/>
    </row>
    <row r="34" spans="1:13" ht="15.75" x14ac:dyDescent="0.25">
      <c r="A34" s="53" t="s">
        <v>39</v>
      </c>
      <c r="B34" s="7">
        <v>83</v>
      </c>
      <c r="C34" s="1" t="s">
        <v>37</v>
      </c>
      <c r="D34" s="54" t="s">
        <v>13</v>
      </c>
      <c r="E34" s="3">
        <v>140493.49228649819</v>
      </c>
      <c r="F34" s="3">
        <v>11506.211320338558</v>
      </c>
      <c r="G34" s="32">
        <f t="shared" si="0"/>
        <v>128987.28096615964</v>
      </c>
      <c r="H34" s="5">
        <v>13964</v>
      </c>
      <c r="I34" s="4">
        <v>2470.8000000000002</v>
      </c>
      <c r="J34" s="35">
        <f t="shared" si="1"/>
        <v>9.2371298314350927</v>
      </c>
      <c r="K34" s="102">
        <f t="shared" si="2"/>
        <v>0.9672387258047217</v>
      </c>
      <c r="L34" s="127">
        <f t="shared" si="3"/>
        <v>5.7</v>
      </c>
      <c r="M34" s="55"/>
    </row>
    <row r="35" spans="1:13" ht="15.75" x14ac:dyDescent="0.25">
      <c r="A35" s="53" t="s">
        <v>31</v>
      </c>
      <c r="B35" s="7">
        <v>84</v>
      </c>
      <c r="C35" s="1" t="s">
        <v>37</v>
      </c>
      <c r="D35" s="54" t="s">
        <v>13</v>
      </c>
      <c r="E35" s="3">
        <v>1164151.8357548909</v>
      </c>
      <c r="F35" s="3">
        <v>110492.7131399513</v>
      </c>
      <c r="G35" s="32">
        <f t="shared" si="0"/>
        <v>1053659.1226149397</v>
      </c>
      <c r="H35" s="5">
        <v>142871.25462281855</v>
      </c>
      <c r="I35" s="4">
        <v>6297.8599999999979</v>
      </c>
      <c r="J35" s="35">
        <f t="shared" si="1"/>
        <v>7.3748853497269948</v>
      </c>
      <c r="K35" s="102">
        <f t="shared" si="2"/>
        <v>0.77223930363633453</v>
      </c>
      <c r="L35" s="127">
        <f t="shared" si="3"/>
        <v>22.7</v>
      </c>
      <c r="M35" s="86"/>
    </row>
    <row r="36" spans="1:13" ht="16.5" thickBot="1" x14ac:dyDescent="0.3">
      <c r="A36" s="56" t="s">
        <v>39</v>
      </c>
      <c r="B36" s="38">
        <v>87</v>
      </c>
      <c r="C36" s="39" t="s">
        <v>37</v>
      </c>
      <c r="D36" s="83" t="s">
        <v>13</v>
      </c>
      <c r="E36" s="41">
        <v>170167.37101152213</v>
      </c>
      <c r="F36" s="41">
        <v>15373.253274912469</v>
      </c>
      <c r="G36" s="87">
        <f t="shared" si="0"/>
        <v>154794.11773660965</v>
      </c>
      <c r="H36" s="42">
        <v>17773</v>
      </c>
      <c r="I36" s="43">
        <v>2324.6400000000003</v>
      </c>
      <c r="J36" s="44">
        <f>+G36/H36</f>
        <v>8.709509803443968</v>
      </c>
      <c r="K36" s="103">
        <f t="shared" si="2"/>
        <v>0.91199055533444684</v>
      </c>
      <c r="L36" s="132">
        <f t="shared" si="3"/>
        <v>7.6</v>
      </c>
      <c r="M36" s="57"/>
    </row>
    <row r="37" spans="1:13" ht="16.5" thickBot="1" x14ac:dyDescent="0.3">
      <c r="G37" s="95"/>
      <c r="H37" s="95"/>
      <c r="I37" s="95"/>
      <c r="J37" s="94"/>
    </row>
    <row r="38" spans="1:13" ht="24.75" thickBot="1" x14ac:dyDescent="0.3">
      <c r="A38" s="12" t="s">
        <v>87</v>
      </c>
      <c r="B38" s="7"/>
      <c r="C38" s="1"/>
      <c r="D38" s="1"/>
      <c r="E38" s="88"/>
      <c r="F38" s="1"/>
      <c r="G38" s="46">
        <v>1.6</v>
      </c>
      <c r="H38" s="46">
        <v>1.35</v>
      </c>
      <c r="I38" s="46">
        <v>1.2</v>
      </c>
      <c r="J38" s="101" t="s">
        <v>77</v>
      </c>
      <c r="K38" s="1"/>
      <c r="L38" s="1"/>
      <c r="M38" s="1"/>
    </row>
    <row r="39" spans="1:13" ht="15.75" x14ac:dyDescent="0.25">
      <c r="A39" s="1" t="s">
        <v>9</v>
      </c>
      <c r="B39" s="7"/>
      <c r="C39" s="1"/>
      <c r="D39" s="1"/>
      <c r="E39" s="1"/>
      <c r="F39" s="1"/>
      <c r="G39" s="155">
        <f>+$J$39*G38</f>
        <v>9.2959999999999994</v>
      </c>
      <c r="H39" s="27">
        <f>+$J$39*H38</f>
        <v>7.8434999999999997</v>
      </c>
      <c r="I39" s="27">
        <f>+$J$39*I38</f>
        <v>6.9719999999999995</v>
      </c>
      <c r="J39" s="163">
        <f>+ROUND(AVERAGEIF($D$4:$D$36,"Weekday",$J$4:$J$36),2)</f>
        <v>5.81</v>
      </c>
      <c r="K39" s="1"/>
      <c r="L39" s="1"/>
      <c r="M39" s="1"/>
    </row>
    <row r="40" spans="1:13" ht="15.75" x14ac:dyDescent="0.25">
      <c r="A40" s="1" t="s">
        <v>12</v>
      </c>
      <c r="B40" s="7"/>
      <c r="C40" s="1"/>
      <c r="D40" s="1"/>
      <c r="E40" s="1"/>
      <c r="F40" s="5"/>
      <c r="G40" s="157">
        <f>+$J$40*G38</f>
        <v>11.072000000000001</v>
      </c>
      <c r="H40" s="35">
        <f>+$J$40*H38</f>
        <v>9.3420000000000005</v>
      </c>
      <c r="I40" s="35">
        <f>+$J$40*I38</f>
        <v>8.3040000000000003</v>
      </c>
      <c r="J40" s="164">
        <f>+ROUND(AVERAGEIF($D$4:$D$36,"saturday",$J$4:$J$36),2)</f>
        <v>6.92</v>
      </c>
      <c r="K40" s="1"/>
      <c r="L40" s="1"/>
      <c r="M40" s="1"/>
    </row>
    <row r="41" spans="1:13" ht="16.5" thickBot="1" x14ac:dyDescent="0.3">
      <c r="A41" s="1" t="s">
        <v>13</v>
      </c>
      <c r="B41" s="7"/>
      <c r="C41" s="1"/>
      <c r="D41" s="1"/>
      <c r="E41" s="1"/>
      <c r="F41" s="5"/>
      <c r="G41" s="159">
        <f>+$J$41*G38</f>
        <v>15.280000000000001</v>
      </c>
      <c r="H41" s="44">
        <f>+$J$41*H38</f>
        <v>12.892500000000002</v>
      </c>
      <c r="I41" s="44">
        <f>+$J$41*I38</f>
        <v>11.46</v>
      </c>
      <c r="J41" s="165">
        <f>+ROUND(AVERAGEIF($D$4:$D$36,"sunday",$J$4:$J$36),2)</f>
        <v>9.5500000000000007</v>
      </c>
      <c r="K41" s="1"/>
      <c r="L41" s="1"/>
      <c r="M41" s="1"/>
    </row>
    <row r="42" spans="1:13" x14ac:dyDescent="0.25">
      <c r="F42" s="172"/>
      <c r="G42" s="172"/>
      <c r="H42" s="172"/>
      <c r="I42" s="172"/>
      <c r="J42" s="172"/>
      <c r="K42" s="172"/>
    </row>
  </sheetData>
  <sheetProtection algorithmName="SHA-512" hashValue="69pb2KlFB9DVp9w+Yf1zwzYTZSbFQQphofYXnY0tW0OIAriSDQzXqoGWYEiYypAnrxqXG2aiHZ4fH481xmlvlg==" saltValue="H9tpgB5fdhK7rrWRPMZmRQ==" spinCount="100000" sheet="1" objects="1" scenarios="1"/>
  <sortState ref="A4:M36">
    <sortCondition ref="C4:C36"/>
    <sortCondition ref="D4:D36" customList="Weekday,Saturday,Sunday,Sunday/Holiday,Reduced"/>
    <sortCondition ref="B4:B36"/>
  </sortState>
  <mergeCells count="1">
    <mergeCell ref="A2:N2"/>
  </mergeCells>
  <conditionalFormatting sqref="K4:K36">
    <cfRule type="cellIs" dxfId="20" priority="5" stopIfTrue="1" operator="greaterThan">
      <formula>1.6</formula>
    </cfRule>
    <cfRule type="cellIs" dxfId="19" priority="6" stopIfTrue="1" operator="greaterThan">
      <formula>1.36</formula>
    </cfRule>
    <cfRule type="cellIs" dxfId="18" priority="7" stopIfTrue="1" operator="greaterThan">
      <formula>1.2</formula>
    </cfRule>
  </conditionalFormatting>
  <conditionalFormatting sqref="K4:K36">
    <cfRule type="cellIs" dxfId="17" priority="2" stopIfTrue="1" operator="greaterThan">
      <formula>1.6</formula>
    </cfRule>
    <cfRule type="cellIs" dxfId="16" priority="3" stopIfTrue="1" operator="greaterThan">
      <formula>1.36</formula>
    </cfRule>
    <cfRule type="cellIs" dxfId="15" priority="4" stopIfTrue="1" operator="greaterThan">
      <formula>1.2</formula>
    </cfRule>
  </conditionalFormatting>
  <conditionalFormatting sqref="L4:L36">
    <cfRule type="cellIs" dxfId="14" priority="1" operator="lessThan">
      <formula>15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F5C6-1A8B-4109-A4D9-63A3BD6D3082}">
  <dimension ref="A1:N88"/>
  <sheetViews>
    <sheetView topLeftCell="A49" workbookViewId="0">
      <selection activeCell="H72" sqref="H72"/>
    </sheetView>
  </sheetViews>
  <sheetFormatPr defaultRowHeight="15" x14ac:dyDescent="0.25"/>
  <cols>
    <col min="1" max="1" width="29.7109375" bestFit="1" customWidth="1"/>
    <col min="2" max="2" width="14.42578125" style="8" customWidth="1"/>
    <col min="3" max="3" width="21.140625" customWidth="1"/>
    <col min="4" max="5" width="14.28515625" bestFit="1" customWidth="1"/>
    <col min="6" max="6" width="15.85546875" style="6" bestFit="1" customWidth="1"/>
    <col min="7" max="7" width="14" bestFit="1" customWidth="1"/>
    <col min="8" max="8" width="16.140625" bestFit="1" customWidth="1"/>
    <col min="9" max="9" width="15.140625" customWidth="1"/>
    <col min="10" max="10" width="12.5703125" style="9" customWidth="1"/>
    <col min="11" max="11" width="10.5703125" customWidth="1"/>
    <col min="12" max="12" width="10.85546875" bestFit="1" customWidth="1"/>
    <col min="13" max="13" width="33.5703125" style="9" customWidth="1"/>
    <col min="17" max="18" width="12.7109375" bestFit="1" customWidth="1"/>
  </cols>
  <sheetData>
    <row r="1" spans="1:14" ht="18.75" x14ac:dyDescent="0.3">
      <c r="A1" s="11" t="s">
        <v>83</v>
      </c>
      <c r="B1"/>
      <c r="F1"/>
      <c r="J1"/>
    </row>
    <row r="2" spans="1:14" ht="47.25" thickBot="1" x14ac:dyDescent="0.75">
      <c r="A2" s="179" t="s">
        <v>97</v>
      </c>
      <c r="B2" s="179"/>
      <c r="C2" s="179"/>
      <c r="D2" s="179"/>
      <c r="E2" s="179"/>
      <c r="F2" s="179"/>
      <c r="G2" s="179"/>
      <c r="H2" s="179"/>
      <c r="I2" s="179"/>
      <c r="J2" s="179"/>
      <c r="K2" s="179"/>
      <c r="L2" s="179"/>
      <c r="M2" s="179"/>
      <c r="N2" s="179"/>
    </row>
    <row r="3" spans="1:14" ht="72.75" thickBot="1" x14ac:dyDescent="0.3">
      <c r="A3" s="12" t="s">
        <v>14</v>
      </c>
      <c r="B3" s="13" t="s">
        <v>71</v>
      </c>
      <c r="C3" s="14" t="s">
        <v>72</v>
      </c>
      <c r="D3" s="14" t="s">
        <v>1</v>
      </c>
      <c r="E3" s="15" t="s">
        <v>2</v>
      </c>
      <c r="F3" s="15" t="s">
        <v>73</v>
      </c>
      <c r="G3" s="15" t="s">
        <v>74</v>
      </c>
      <c r="H3" s="16" t="s">
        <v>75</v>
      </c>
      <c r="I3" s="16" t="s">
        <v>76</v>
      </c>
      <c r="J3" s="17" t="s">
        <v>77</v>
      </c>
      <c r="K3" s="17" t="s">
        <v>78</v>
      </c>
      <c r="L3" s="124" t="s">
        <v>92</v>
      </c>
      <c r="M3" s="19" t="s">
        <v>79</v>
      </c>
    </row>
    <row r="4" spans="1:14" ht="15.75" x14ac:dyDescent="0.25">
      <c r="A4" s="58" t="s">
        <v>39</v>
      </c>
      <c r="B4" s="59">
        <v>219</v>
      </c>
      <c r="C4" s="60" t="s">
        <v>38</v>
      </c>
      <c r="D4" s="61" t="s">
        <v>9</v>
      </c>
      <c r="E4" s="62">
        <v>920599.5340399018</v>
      </c>
      <c r="F4" s="62">
        <v>171678.16320035892</v>
      </c>
      <c r="G4" s="62">
        <f t="shared" ref="G4:G35" si="0">+E4-F4</f>
        <v>748921.37083954294</v>
      </c>
      <c r="H4" s="63">
        <v>157548</v>
      </c>
      <c r="I4" s="64">
        <v>13290.849</v>
      </c>
      <c r="J4" s="65">
        <f t="shared" ref="J4:J35" si="1">+G4/H4</f>
        <v>4.7536076042827773</v>
      </c>
      <c r="K4" s="104">
        <f t="shared" ref="K4:K35" si="2">+IF(D4="Weekday",J4/$J$72,IF(D4="Saturday",J4/$J$73,IF(D4="Sunday",J4/$J$74,"NA")))</f>
        <v>0.34622051014441202</v>
      </c>
      <c r="L4" s="131">
        <f>ROUND(H4/I4,1)</f>
        <v>11.9</v>
      </c>
      <c r="M4" s="66"/>
    </row>
    <row r="5" spans="1:14" ht="15.75" x14ac:dyDescent="0.25">
      <c r="A5" s="67" t="s">
        <v>39</v>
      </c>
      <c r="B5" s="68">
        <v>223</v>
      </c>
      <c r="C5" s="69" t="s">
        <v>38</v>
      </c>
      <c r="D5" s="70" t="s">
        <v>9</v>
      </c>
      <c r="E5" s="71">
        <v>204640.61283340873</v>
      </c>
      <c r="F5" s="71">
        <v>30662.609708279608</v>
      </c>
      <c r="G5" s="71">
        <f t="shared" si="0"/>
        <v>173978.00312512912</v>
      </c>
      <c r="H5" s="72">
        <v>32171</v>
      </c>
      <c r="I5" s="73">
        <v>2850.5509999999999</v>
      </c>
      <c r="J5" s="74">
        <f t="shared" si="1"/>
        <v>5.4079140569186261</v>
      </c>
      <c r="K5" s="102">
        <f t="shared" si="2"/>
        <v>0.39387575068598879</v>
      </c>
      <c r="L5" s="127">
        <f t="shared" ref="L5:L68" si="3">ROUND(H5/I5,1)</f>
        <v>11.3</v>
      </c>
      <c r="M5" s="75"/>
    </row>
    <row r="6" spans="1:14" ht="15.75" x14ac:dyDescent="0.25">
      <c r="A6" s="67" t="s">
        <v>39</v>
      </c>
      <c r="B6" s="68">
        <v>225</v>
      </c>
      <c r="C6" s="69" t="s">
        <v>38</v>
      </c>
      <c r="D6" s="70" t="s">
        <v>9</v>
      </c>
      <c r="E6" s="71">
        <v>183972.93666634793</v>
      </c>
      <c r="F6" s="71">
        <v>24052.517293921665</v>
      </c>
      <c r="G6" s="71">
        <f t="shared" si="0"/>
        <v>159920.41937242626</v>
      </c>
      <c r="H6" s="72">
        <v>24904</v>
      </c>
      <c r="I6" s="73">
        <v>2302.2999999999997</v>
      </c>
      <c r="J6" s="74">
        <f t="shared" si="1"/>
        <v>6.4214752398179513</v>
      </c>
      <c r="K6" s="102">
        <f t="shared" si="2"/>
        <v>0.46769666713896219</v>
      </c>
      <c r="L6" s="127">
        <f t="shared" si="3"/>
        <v>10.8</v>
      </c>
      <c r="M6" s="75"/>
    </row>
    <row r="7" spans="1:14" ht="15.75" x14ac:dyDescent="0.25">
      <c r="A7" s="67" t="s">
        <v>39</v>
      </c>
      <c r="B7" s="68">
        <v>227</v>
      </c>
      <c r="C7" s="69" t="s">
        <v>38</v>
      </c>
      <c r="D7" s="70" t="s">
        <v>9</v>
      </c>
      <c r="E7" s="71">
        <v>199527.27665578033</v>
      </c>
      <c r="F7" s="71">
        <v>19311.567374977276</v>
      </c>
      <c r="G7" s="71">
        <f t="shared" si="0"/>
        <v>180215.70928080304</v>
      </c>
      <c r="H7" s="72">
        <v>24866</v>
      </c>
      <c r="I7" s="73">
        <v>2378.2000000000003</v>
      </c>
      <c r="J7" s="74">
        <f t="shared" si="1"/>
        <v>7.2474748363549848</v>
      </c>
      <c r="K7" s="102">
        <f t="shared" si="2"/>
        <v>0.52785687081973665</v>
      </c>
      <c r="L7" s="127">
        <f t="shared" si="3"/>
        <v>10.5</v>
      </c>
      <c r="M7" s="75"/>
    </row>
    <row r="8" spans="1:14" ht="15.75" x14ac:dyDescent="0.25">
      <c r="A8" s="67" t="s">
        <v>31</v>
      </c>
      <c r="B8" s="68">
        <v>415</v>
      </c>
      <c r="C8" s="69" t="s">
        <v>38</v>
      </c>
      <c r="D8" s="70" t="s">
        <v>9</v>
      </c>
      <c r="E8" s="71">
        <v>60260.211269133106</v>
      </c>
      <c r="F8" s="71">
        <v>2898.5917558744782</v>
      </c>
      <c r="G8" s="71">
        <f t="shared" si="0"/>
        <v>57361.619513258629</v>
      </c>
      <c r="H8" s="72">
        <v>3149.3824649548133</v>
      </c>
      <c r="I8" s="73">
        <v>270.70999999999873</v>
      </c>
      <c r="J8" s="74">
        <f t="shared" si="1"/>
        <v>18.213608588844938</v>
      </c>
      <c r="K8" s="102">
        <f t="shared" si="2"/>
        <v>1.3265556146281818</v>
      </c>
      <c r="L8" s="127">
        <f t="shared" si="3"/>
        <v>11.6</v>
      </c>
      <c r="M8" s="75"/>
    </row>
    <row r="9" spans="1:14" ht="15.75" x14ac:dyDescent="0.25">
      <c r="A9" s="67" t="s">
        <v>39</v>
      </c>
      <c r="B9" s="68">
        <v>417</v>
      </c>
      <c r="C9" s="69" t="s">
        <v>38</v>
      </c>
      <c r="D9" s="70" t="s">
        <v>9</v>
      </c>
      <c r="E9" s="71">
        <v>33680.657457432426</v>
      </c>
      <c r="F9" s="71">
        <v>6289.8895335647876</v>
      </c>
      <c r="G9" s="71">
        <f t="shared" si="0"/>
        <v>27390.767923867639</v>
      </c>
      <c r="H9" s="72">
        <v>3490</v>
      </c>
      <c r="I9" s="73">
        <v>556.6</v>
      </c>
      <c r="J9" s="74">
        <f t="shared" si="1"/>
        <v>7.848357571308779</v>
      </c>
      <c r="K9" s="102">
        <f t="shared" si="2"/>
        <v>0.57162109040850539</v>
      </c>
      <c r="L9" s="127">
        <f t="shared" si="3"/>
        <v>6.3</v>
      </c>
      <c r="M9" s="75"/>
    </row>
    <row r="10" spans="1:14" ht="15.75" x14ac:dyDescent="0.25">
      <c r="A10" s="67" t="s">
        <v>28</v>
      </c>
      <c r="B10" s="68">
        <v>420</v>
      </c>
      <c r="C10" s="69" t="s">
        <v>38</v>
      </c>
      <c r="D10" s="70" t="s">
        <v>9</v>
      </c>
      <c r="E10" s="71">
        <v>339711.3323810072</v>
      </c>
      <c r="F10" s="71">
        <v>15608.839978985479</v>
      </c>
      <c r="G10" s="71">
        <f t="shared" si="0"/>
        <v>324102.49240202171</v>
      </c>
      <c r="H10" s="72">
        <v>15955</v>
      </c>
      <c r="I10" s="73">
        <v>3229.0249999999987</v>
      </c>
      <c r="J10" s="74">
        <f t="shared" si="1"/>
        <v>20.313537599625302</v>
      </c>
      <c r="K10" s="102">
        <f t="shared" si="2"/>
        <v>1.4795001893390607</v>
      </c>
      <c r="L10" s="127">
        <f t="shared" si="3"/>
        <v>4.9000000000000004</v>
      </c>
      <c r="M10" s="75"/>
    </row>
    <row r="11" spans="1:14" ht="15.75" x14ac:dyDescent="0.25">
      <c r="A11" s="67" t="s">
        <v>28</v>
      </c>
      <c r="B11" s="68">
        <v>421</v>
      </c>
      <c r="C11" s="69" t="s">
        <v>38</v>
      </c>
      <c r="D11" s="70" t="s">
        <v>9</v>
      </c>
      <c r="E11" s="71">
        <v>113870.09846296656</v>
      </c>
      <c r="F11" s="71">
        <v>5380.0225124565131</v>
      </c>
      <c r="G11" s="71">
        <f t="shared" si="0"/>
        <v>108490.07595051004</v>
      </c>
      <c r="H11" s="72">
        <v>7651</v>
      </c>
      <c r="I11" s="73">
        <v>1164.3059999999998</v>
      </c>
      <c r="J11" s="74">
        <f t="shared" si="1"/>
        <v>14.179855698668154</v>
      </c>
      <c r="K11" s="102">
        <f t="shared" si="2"/>
        <v>1.0327644354456047</v>
      </c>
      <c r="L11" s="127">
        <f t="shared" si="3"/>
        <v>6.6</v>
      </c>
      <c r="M11" s="75"/>
    </row>
    <row r="12" spans="1:14" ht="15.75" x14ac:dyDescent="0.25">
      <c r="A12" s="67" t="s">
        <v>28</v>
      </c>
      <c r="B12" s="68">
        <v>440</v>
      </c>
      <c r="C12" s="69" t="s">
        <v>38</v>
      </c>
      <c r="D12" s="70" t="s">
        <v>9</v>
      </c>
      <c r="E12" s="71">
        <v>975321.38772080583</v>
      </c>
      <c r="F12" s="71">
        <v>54793.939655541049</v>
      </c>
      <c r="G12" s="71">
        <f t="shared" si="0"/>
        <v>920527.44806526473</v>
      </c>
      <c r="H12" s="72">
        <v>44029</v>
      </c>
      <c r="I12" s="73">
        <v>6819.8680000000004</v>
      </c>
      <c r="J12" s="74">
        <f t="shared" si="1"/>
        <v>20.907298554708596</v>
      </c>
      <c r="K12" s="102">
        <f t="shared" si="2"/>
        <v>1.522745706825098</v>
      </c>
      <c r="L12" s="127">
        <f t="shared" si="3"/>
        <v>6.5</v>
      </c>
      <c r="M12" s="75"/>
    </row>
    <row r="13" spans="1:14" ht="15.75" x14ac:dyDescent="0.25">
      <c r="A13" s="67" t="s">
        <v>28</v>
      </c>
      <c r="B13" s="68">
        <v>442</v>
      </c>
      <c r="C13" s="69" t="s">
        <v>38</v>
      </c>
      <c r="D13" s="70" t="s">
        <v>9</v>
      </c>
      <c r="E13" s="71">
        <v>572436.22922601318</v>
      </c>
      <c r="F13" s="71">
        <v>30760.091073082283</v>
      </c>
      <c r="G13" s="71">
        <f t="shared" si="0"/>
        <v>541676.13815293089</v>
      </c>
      <c r="H13" s="72">
        <v>31190</v>
      </c>
      <c r="I13" s="73">
        <v>6153.2129999999979</v>
      </c>
      <c r="J13" s="74">
        <f t="shared" si="1"/>
        <v>17.366981024460753</v>
      </c>
      <c r="K13" s="102">
        <f t="shared" si="2"/>
        <v>1.2648930097932085</v>
      </c>
      <c r="L13" s="127">
        <f t="shared" si="3"/>
        <v>5.0999999999999996</v>
      </c>
      <c r="M13" s="75"/>
    </row>
    <row r="14" spans="1:14" ht="15.75" x14ac:dyDescent="0.25">
      <c r="A14" s="67" t="s">
        <v>28</v>
      </c>
      <c r="B14" s="68">
        <v>444</v>
      </c>
      <c r="C14" s="69" t="s">
        <v>38</v>
      </c>
      <c r="D14" s="70" t="s">
        <v>9</v>
      </c>
      <c r="E14" s="71">
        <v>1892949.3803777094</v>
      </c>
      <c r="F14" s="71">
        <v>249427.58939255727</v>
      </c>
      <c r="G14" s="71">
        <f t="shared" si="0"/>
        <v>1643521.7909851521</v>
      </c>
      <c r="H14" s="72">
        <v>260302</v>
      </c>
      <c r="I14" s="73">
        <v>13915.940999999992</v>
      </c>
      <c r="J14" s="74">
        <f t="shared" si="1"/>
        <v>6.3139038155110301</v>
      </c>
      <c r="K14" s="102">
        <f t="shared" si="2"/>
        <v>0.4598618947932287</v>
      </c>
      <c r="L14" s="127">
        <f t="shared" si="3"/>
        <v>18.7</v>
      </c>
      <c r="M14" s="75"/>
    </row>
    <row r="15" spans="1:14" ht="15.75" x14ac:dyDescent="0.25">
      <c r="A15" s="67" t="s">
        <v>28</v>
      </c>
      <c r="B15" s="68">
        <v>446</v>
      </c>
      <c r="C15" s="69" t="s">
        <v>38</v>
      </c>
      <c r="D15" s="70" t="s">
        <v>9</v>
      </c>
      <c r="E15" s="71">
        <v>1024122.7734602557</v>
      </c>
      <c r="F15" s="71">
        <v>93110.188046219177</v>
      </c>
      <c r="G15" s="71">
        <f t="shared" si="0"/>
        <v>931012.58541403653</v>
      </c>
      <c r="H15" s="72">
        <v>89813</v>
      </c>
      <c r="I15" s="73">
        <v>7202.2199999999993</v>
      </c>
      <c r="J15" s="74">
        <f t="shared" si="1"/>
        <v>10.366122781936207</v>
      </c>
      <c r="K15" s="102">
        <f t="shared" si="2"/>
        <v>0.75499801762099106</v>
      </c>
      <c r="L15" s="127">
        <f t="shared" si="3"/>
        <v>12.5</v>
      </c>
      <c r="M15" s="75"/>
    </row>
    <row r="16" spans="1:14" ht="60" x14ac:dyDescent="0.25">
      <c r="A16" s="67" t="s">
        <v>28</v>
      </c>
      <c r="B16" s="68">
        <v>496</v>
      </c>
      <c r="C16" s="69" t="s">
        <v>38</v>
      </c>
      <c r="D16" s="70" t="s">
        <v>9</v>
      </c>
      <c r="E16" s="71">
        <v>413511.57012269786</v>
      </c>
      <c r="F16" s="71">
        <v>15627.183174782556</v>
      </c>
      <c r="G16" s="71">
        <f t="shared" si="0"/>
        <v>397884.38694791531</v>
      </c>
      <c r="H16" s="72">
        <v>18973</v>
      </c>
      <c r="I16" s="73">
        <v>4673.9220000000014</v>
      </c>
      <c r="J16" s="74">
        <f t="shared" si="1"/>
        <v>20.971084538444913</v>
      </c>
      <c r="K16" s="102">
        <f t="shared" si="2"/>
        <v>1.5273914448976629</v>
      </c>
      <c r="L16" s="127">
        <f t="shared" si="3"/>
        <v>4.0999999999999996</v>
      </c>
      <c r="M16" s="75" t="s">
        <v>26</v>
      </c>
    </row>
    <row r="17" spans="1:13" ht="15.75" x14ac:dyDescent="0.25">
      <c r="A17" s="67" t="s">
        <v>31</v>
      </c>
      <c r="B17" s="68">
        <v>515</v>
      </c>
      <c r="C17" s="69" t="s">
        <v>38</v>
      </c>
      <c r="D17" s="70" t="s">
        <v>9</v>
      </c>
      <c r="E17" s="71">
        <v>2902393.3893978512</v>
      </c>
      <c r="F17" s="71">
        <v>394555.74241318955</v>
      </c>
      <c r="G17" s="71">
        <f t="shared" si="0"/>
        <v>2507837.6469846615</v>
      </c>
      <c r="H17" s="72">
        <v>474419.98680253525</v>
      </c>
      <c r="I17" s="73">
        <v>15321.600000000064</v>
      </c>
      <c r="J17" s="74">
        <f t="shared" si="1"/>
        <v>5.286112973205074</v>
      </c>
      <c r="K17" s="102">
        <f t="shared" si="2"/>
        <v>0.385004586540792</v>
      </c>
      <c r="L17" s="127">
        <f t="shared" si="3"/>
        <v>31</v>
      </c>
      <c r="M17" s="75"/>
    </row>
    <row r="18" spans="1:13" ht="15.75" x14ac:dyDescent="0.25">
      <c r="A18" s="67" t="s">
        <v>39</v>
      </c>
      <c r="B18" s="68">
        <v>537</v>
      </c>
      <c r="C18" s="69" t="s">
        <v>38</v>
      </c>
      <c r="D18" s="70" t="s">
        <v>9</v>
      </c>
      <c r="E18" s="71">
        <v>153317.29710942801</v>
      </c>
      <c r="F18" s="71">
        <v>25499.184129767338</v>
      </c>
      <c r="G18" s="71">
        <f t="shared" si="0"/>
        <v>127818.11297966067</v>
      </c>
      <c r="H18" s="72">
        <v>25015</v>
      </c>
      <c r="I18" s="73">
        <v>1505.3500000000001</v>
      </c>
      <c r="J18" s="74">
        <f t="shared" si="1"/>
        <v>5.1096587239520552</v>
      </c>
      <c r="K18" s="102">
        <f t="shared" si="2"/>
        <v>0.37215285680641336</v>
      </c>
      <c r="L18" s="127">
        <f t="shared" si="3"/>
        <v>16.600000000000001</v>
      </c>
      <c r="M18" s="75"/>
    </row>
    <row r="19" spans="1:13" ht="15.75" x14ac:dyDescent="0.25">
      <c r="A19" s="67" t="s">
        <v>39</v>
      </c>
      <c r="B19" s="68">
        <v>538</v>
      </c>
      <c r="C19" s="69" t="s">
        <v>38</v>
      </c>
      <c r="D19" s="70" t="s">
        <v>9</v>
      </c>
      <c r="E19" s="71">
        <v>525659.30437518179</v>
      </c>
      <c r="F19" s="71">
        <v>113189.81893142383</v>
      </c>
      <c r="G19" s="71">
        <f t="shared" si="0"/>
        <v>412469.48544375796</v>
      </c>
      <c r="H19" s="72">
        <v>109352</v>
      </c>
      <c r="I19" s="73">
        <v>7493.8600000000006</v>
      </c>
      <c r="J19" s="74">
        <f t="shared" si="1"/>
        <v>3.7719427668790506</v>
      </c>
      <c r="K19" s="102">
        <f t="shared" si="2"/>
        <v>0.27472270698317919</v>
      </c>
      <c r="L19" s="127">
        <f t="shared" si="3"/>
        <v>14.6</v>
      </c>
      <c r="M19" s="75"/>
    </row>
    <row r="20" spans="1:13" ht="15.75" x14ac:dyDescent="0.25">
      <c r="A20" s="67" t="s">
        <v>39</v>
      </c>
      <c r="B20" s="68">
        <v>539</v>
      </c>
      <c r="C20" s="69" t="s">
        <v>38</v>
      </c>
      <c r="D20" s="70" t="s">
        <v>9</v>
      </c>
      <c r="E20" s="71">
        <v>909772.12348353036</v>
      </c>
      <c r="F20" s="71">
        <v>257035.34087217704</v>
      </c>
      <c r="G20" s="71">
        <f t="shared" si="0"/>
        <v>652736.78261135332</v>
      </c>
      <c r="H20" s="72">
        <v>229328</v>
      </c>
      <c r="I20" s="73">
        <v>12953.6</v>
      </c>
      <c r="J20" s="74">
        <f t="shared" si="1"/>
        <v>2.8463021637626165</v>
      </c>
      <c r="K20" s="102">
        <f t="shared" si="2"/>
        <v>0.2073053287518293</v>
      </c>
      <c r="L20" s="127">
        <f t="shared" si="3"/>
        <v>17.7</v>
      </c>
      <c r="M20" s="75"/>
    </row>
    <row r="21" spans="1:13" ht="15.75" x14ac:dyDescent="0.25">
      <c r="A21" s="67" t="s">
        <v>39</v>
      </c>
      <c r="B21" s="68">
        <v>540</v>
      </c>
      <c r="C21" s="69" t="s">
        <v>38</v>
      </c>
      <c r="D21" s="70" t="s">
        <v>9</v>
      </c>
      <c r="E21" s="71">
        <v>1054998.948380514</v>
      </c>
      <c r="F21" s="71">
        <v>188760.84872522944</v>
      </c>
      <c r="G21" s="71">
        <f t="shared" si="0"/>
        <v>866238.09965528455</v>
      </c>
      <c r="H21" s="72">
        <v>181669</v>
      </c>
      <c r="I21" s="73">
        <v>11157.300000000001</v>
      </c>
      <c r="J21" s="74">
        <f t="shared" si="1"/>
        <v>4.7682218741518065</v>
      </c>
      <c r="K21" s="102">
        <f t="shared" si="2"/>
        <v>0.34728491435919928</v>
      </c>
      <c r="L21" s="127">
        <f t="shared" si="3"/>
        <v>16.3</v>
      </c>
      <c r="M21" s="75"/>
    </row>
    <row r="22" spans="1:13" ht="15.75" x14ac:dyDescent="0.25">
      <c r="A22" s="67" t="s">
        <v>39</v>
      </c>
      <c r="B22" s="68">
        <v>542</v>
      </c>
      <c r="C22" s="69" t="s">
        <v>38</v>
      </c>
      <c r="D22" s="70" t="s">
        <v>9</v>
      </c>
      <c r="E22" s="71">
        <v>429848.99579719786</v>
      </c>
      <c r="F22" s="71">
        <v>71399.445375120442</v>
      </c>
      <c r="G22" s="71">
        <f t="shared" si="0"/>
        <v>358449.55042207742</v>
      </c>
      <c r="H22" s="72">
        <v>60054</v>
      </c>
      <c r="I22" s="73">
        <v>4149.2</v>
      </c>
      <c r="J22" s="74">
        <f t="shared" si="1"/>
        <v>5.9687872651626437</v>
      </c>
      <c r="K22" s="102">
        <f t="shared" si="2"/>
        <v>0.43472594793609931</v>
      </c>
      <c r="L22" s="127">
        <f t="shared" si="3"/>
        <v>14.5</v>
      </c>
      <c r="M22" s="75"/>
    </row>
    <row r="23" spans="1:13" ht="15.75" x14ac:dyDescent="0.25">
      <c r="A23" s="67" t="s">
        <v>39</v>
      </c>
      <c r="B23" s="68">
        <v>604</v>
      </c>
      <c r="C23" s="69" t="s">
        <v>38</v>
      </c>
      <c r="D23" s="70" t="s">
        <v>9</v>
      </c>
      <c r="E23" s="71">
        <v>116378.08672711506</v>
      </c>
      <c r="F23" s="71">
        <v>17094.590858885436</v>
      </c>
      <c r="G23" s="71">
        <f t="shared" si="0"/>
        <v>99283.495868229627</v>
      </c>
      <c r="H23" s="72">
        <v>19646</v>
      </c>
      <c r="I23" s="73">
        <v>2125.2000000000003</v>
      </c>
      <c r="J23" s="74">
        <f t="shared" si="1"/>
        <v>5.0536239370981182</v>
      </c>
      <c r="K23" s="102">
        <f t="shared" si="2"/>
        <v>0.36807166329920743</v>
      </c>
      <c r="L23" s="127">
        <f t="shared" si="3"/>
        <v>9.1999999999999993</v>
      </c>
      <c r="M23" s="75"/>
    </row>
    <row r="24" spans="1:13" ht="15.75" x14ac:dyDescent="0.25">
      <c r="A24" s="67" t="s">
        <v>39</v>
      </c>
      <c r="B24" s="68">
        <v>614</v>
      </c>
      <c r="C24" s="69" t="s">
        <v>38</v>
      </c>
      <c r="D24" s="70" t="s">
        <v>9</v>
      </c>
      <c r="E24" s="71">
        <v>160460.69533587078</v>
      </c>
      <c r="F24" s="71">
        <v>7601.5610137246713</v>
      </c>
      <c r="G24" s="71">
        <f t="shared" si="0"/>
        <v>152859.1343221461</v>
      </c>
      <c r="H24" s="72">
        <v>8017</v>
      </c>
      <c r="I24" s="73">
        <v>2454.1</v>
      </c>
      <c r="J24" s="74">
        <f t="shared" si="1"/>
        <v>19.066874681569928</v>
      </c>
      <c r="K24" s="102">
        <f t="shared" si="2"/>
        <v>1.3887017248048017</v>
      </c>
      <c r="L24" s="127">
        <f t="shared" si="3"/>
        <v>3.3</v>
      </c>
      <c r="M24" s="75"/>
    </row>
    <row r="25" spans="1:13" ht="15.75" x14ac:dyDescent="0.25">
      <c r="A25" s="67" t="s">
        <v>39</v>
      </c>
      <c r="B25" s="68">
        <v>615</v>
      </c>
      <c r="C25" s="69" t="s">
        <v>38</v>
      </c>
      <c r="D25" s="70" t="s">
        <v>9</v>
      </c>
      <c r="E25" s="71">
        <v>290557.28986203059</v>
      </c>
      <c r="F25" s="71">
        <v>39136.053702203164</v>
      </c>
      <c r="G25" s="96">
        <f t="shared" si="0"/>
        <v>251421.23615982744</v>
      </c>
      <c r="H25" s="72">
        <v>34067</v>
      </c>
      <c r="I25" s="73">
        <v>5439.5</v>
      </c>
      <c r="J25" s="74">
        <f t="shared" si="1"/>
        <v>7.3801989068549458</v>
      </c>
      <c r="K25" s="102">
        <f t="shared" si="2"/>
        <v>0.53752359117661663</v>
      </c>
      <c r="L25" s="127">
        <f t="shared" si="3"/>
        <v>6.3</v>
      </c>
      <c r="M25" s="75"/>
    </row>
    <row r="26" spans="1:13" ht="15.75" x14ac:dyDescent="0.25">
      <c r="A26" s="67" t="s">
        <v>30</v>
      </c>
      <c r="B26" s="68">
        <v>632</v>
      </c>
      <c r="C26" s="69" t="s">
        <v>38</v>
      </c>
      <c r="D26" s="70" t="s">
        <v>9</v>
      </c>
      <c r="E26" s="71">
        <v>56424</v>
      </c>
      <c r="F26" s="71">
        <v>1045</v>
      </c>
      <c r="G26" s="71">
        <f t="shared" si="0"/>
        <v>55379</v>
      </c>
      <c r="H26" s="72">
        <v>1430</v>
      </c>
      <c r="I26" s="73">
        <v>452.07</v>
      </c>
      <c r="J26" s="74">
        <f t="shared" si="1"/>
        <v>38.726573426573424</v>
      </c>
      <c r="K26" s="102">
        <f t="shared" si="2"/>
        <v>2.820580730267547</v>
      </c>
      <c r="L26" s="127">
        <f t="shared" si="3"/>
        <v>3.2</v>
      </c>
      <c r="M26" s="75"/>
    </row>
    <row r="27" spans="1:13" ht="15.75" x14ac:dyDescent="0.25">
      <c r="A27" s="67" t="s">
        <v>30</v>
      </c>
      <c r="B27" s="68">
        <v>635</v>
      </c>
      <c r="C27" s="69" t="s">
        <v>38</v>
      </c>
      <c r="D27" s="70" t="s">
        <v>9</v>
      </c>
      <c r="E27" s="71">
        <v>12248</v>
      </c>
      <c r="F27" s="71">
        <v>226</v>
      </c>
      <c r="G27" s="71">
        <f t="shared" si="0"/>
        <v>12022</v>
      </c>
      <c r="H27" s="72">
        <v>327</v>
      </c>
      <c r="I27" s="73">
        <v>87.4</v>
      </c>
      <c r="J27" s="74">
        <f t="shared" si="1"/>
        <v>36.764525993883794</v>
      </c>
      <c r="K27" s="102">
        <f t="shared" si="2"/>
        <v>2.6776785137570132</v>
      </c>
      <c r="L27" s="127">
        <f t="shared" si="3"/>
        <v>3.7</v>
      </c>
      <c r="M27" s="75"/>
    </row>
    <row r="28" spans="1:13" ht="15.75" x14ac:dyDescent="0.25">
      <c r="A28" s="67" t="s">
        <v>30</v>
      </c>
      <c r="B28" s="68">
        <v>636</v>
      </c>
      <c r="C28" s="69" t="s">
        <v>38</v>
      </c>
      <c r="D28" s="70" t="s">
        <v>9</v>
      </c>
      <c r="E28" s="71">
        <v>12266</v>
      </c>
      <c r="F28" s="71">
        <v>75</v>
      </c>
      <c r="G28" s="71">
        <f t="shared" si="0"/>
        <v>12191</v>
      </c>
      <c r="H28" s="72">
        <v>83</v>
      </c>
      <c r="I28" s="73">
        <v>54</v>
      </c>
      <c r="J28" s="74">
        <f t="shared" si="1"/>
        <v>146.87951807228916</v>
      </c>
      <c r="K28" s="102">
        <f t="shared" si="2"/>
        <v>10.69770707008661</v>
      </c>
      <c r="L28" s="127">
        <f t="shared" si="3"/>
        <v>1.5</v>
      </c>
      <c r="M28" s="75"/>
    </row>
    <row r="29" spans="1:13" ht="15.75" x14ac:dyDescent="0.25">
      <c r="A29" s="67" t="s">
        <v>39</v>
      </c>
      <c r="B29" s="68">
        <v>705</v>
      </c>
      <c r="C29" s="69" t="s">
        <v>38</v>
      </c>
      <c r="D29" s="70" t="s">
        <v>9</v>
      </c>
      <c r="E29" s="71">
        <v>558485.98006120278</v>
      </c>
      <c r="F29" s="71">
        <v>79125.78946219731</v>
      </c>
      <c r="G29" s="96">
        <f t="shared" si="0"/>
        <v>479360.19059900544</v>
      </c>
      <c r="H29" s="72">
        <v>77544</v>
      </c>
      <c r="I29" s="73">
        <v>5667.2</v>
      </c>
      <c r="J29" s="74">
        <f t="shared" si="1"/>
        <v>6.1817831244068584</v>
      </c>
      <c r="K29" s="102">
        <f t="shared" si="2"/>
        <v>0.45023912049576537</v>
      </c>
      <c r="L29" s="127">
        <f t="shared" si="3"/>
        <v>13.7</v>
      </c>
      <c r="M29" s="75"/>
    </row>
    <row r="30" spans="1:13" ht="15.75" x14ac:dyDescent="0.25">
      <c r="A30" s="67" t="s">
        <v>39</v>
      </c>
      <c r="B30" s="68">
        <v>716</v>
      </c>
      <c r="C30" s="69" t="s">
        <v>38</v>
      </c>
      <c r="D30" s="70" t="s">
        <v>9</v>
      </c>
      <c r="E30" s="71">
        <v>179469.11616796622</v>
      </c>
      <c r="F30" s="71">
        <v>42974.893659623645</v>
      </c>
      <c r="G30" s="96">
        <f t="shared" si="0"/>
        <v>136494.22250834259</v>
      </c>
      <c r="H30" s="72">
        <v>39949</v>
      </c>
      <c r="I30" s="73">
        <v>3036</v>
      </c>
      <c r="J30" s="74">
        <f t="shared" si="1"/>
        <v>3.4167118703432524</v>
      </c>
      <c r="K30" s="102">
        <f t="shared" si="2"/>
        <v>0.24885009980650052</v>
      </c>
      <c r="L30" s="127">
        <f t="shared" si="3"/>
        <v>13.2</v>
      </c>
      <c r="M30" s="75"/>
    </row>
    <row r="31" spans="1:13" ht="15.75" x14ac:dyDescent="0.25">
      <c r="A31" s="67" t="s">
        <v>39</v>
      </c>
      <c r="B31" s="68">
        <v>717</v>
      </c>
      <c r="C31" s="69" t="s">
        <v>38</v>
      </c>
      <c r="D31" s="70" t="s">
        <v>9</v>
      </c>
      <c r="E31" s="71">
        <v>191024.63730460807</v>
      </c>
      <c r="F31" s="71">
        <v>57758.78479188605</v>
      </c>
      <c r="G31" s="96">
        <f t="shared" si="0"/>
        <v>133265.85251272202</v>
      </c>
      <c r="H31" s="72">
        <v>63630</v>
      </c>
      <c r="I31" s="73">
        <v>3440.7999999999997</v>
      </c>
      <c r="J31" s="74">
        <f t="shared" si="1"/>
        <v>2.0943871210548801</v>
      </c>
      <c r="K31" s="102">
        <f t="shared" si="2"/>
        <v>0.15254094108192862</v>
      </c>
      <c r="L31" s="127">
        <f t="shared" si="3"/>
        <v>18.5</v>
      </c>
      <c r="M31" s="75"/>
    </row>
    <row r="32" spans="1:13" ht="15.75" x14ac:dyDescent="0.25">
      <c r="A32" s="67" t="s">
        <v>31</v>
      </c>
      <c r="B32" s="68">
        <v>721</v>
      </c>
      <c r="C32" s="69" t="s">
        <v>38</v>
      </c>
      <c r="D32" s="70" t="s">
        <v>9</v>
      </c>
      <c r="E32" s="71">
        <v>1208878.6756115207</v>
      </c>
      <c r="F32" s="71">
        <v>245389.95340450291</v>
      </c>
      <c r="G32" s="71">
        <f t="shared" si="0"/>
        <v>963488.72220701771</v>
      </c>
      <c r="H32" s="72">
        <v>247745.28142934019</v>
      </c>
      <c r="I32" s="73">
        <v>6981.1200000000435</v>
      </c>
      <c r="J32" s="74">
        <f t="shared" si="1"/>
        <v>3.8890295574885281</v>
      </c>
      <c r="K32" s="102">
        <f t="shared" si="2"/>
        <v>0.28325051401955775</v>
      </c>
      <c r="L32" s="127">
        <f t="shared" si="3"/>
        <v>35.5</v>
      </c>
      <c r="M32" s="75"/>
    </row>
    <row r="33" spans="1:13" ht="15.75" x14ac:dyDescent="0.25">
      <c r="A33" s="67" t="s">
        <v>31</v>
      </c>
      <c r="B33" s="68">
        <v>722</v>
      </c>
      <c r="C33" s="69" t="s">
        <v>38</v>
      </c>
      <c r="D33" s="70" t="s">
        <v>9</v>
      </c>
      <c r="E33" s="71">
        <v>882246.57222557883</v>
      </c>
      <c r="F33" s="71">
        <v>167029.99540167072</v>
      </c>
      <c r="G33" s="71">
        <f t="shared" si="0"/>
        <v>715216.57682390814</v>
      </c>
      <c r="H33" s="72">
        <v>216610.59688544474</v>
      </c>
      <c r="I33" s="73">
        <v>4539.5299999999988</v>
      </c>
      <c r="J33" s="74">
        <f t="shared" si="1"/>
        <v>3.3018540510377381</v>
      </c>
      <c r="K33" s="102">
        <f t="shared" si="2"/>
        <v>0.24048463590952207</v>
      </c>
      <c r="L33" s="127">
        <f t="shared" si="3"/>
        <v>47.7</v>
      </c>
      <c r="M33" s="75"/>
    </row>
    <row r="34" spans="1:13" ht="15.75" x14ac:dyDescent="0.25">
      <c r="A34" s="67" t="s">
        <v>31</v>
      </c>
      <c r="B34" s="68">
        <v>723</v>
      </c>
      <c r="C34" s="69" t="s">
        <v>38</v>
      </c>
      <c r="D34" s="70" t="s">
        <v>9</v>
      </c>
      <c r="E34" s="71">
        <v>938330.21848334861</v>
      </c>
      <c r="F34" s="71">
        <v>173534.81434322428</v>
      </c>
      <c r="G34" s="71">
        <f t="shared" si="0"/>
        <v>764795.40414012433</v>
      </c>
      <c r="H34" s="72">
        <v>214700.29894455112</v>
      </c>
      <c r="I34" s="73">
        <v>5376.2399999999952</v>
      </c>
      <c r="J34" s="74">
        <f t="shared" si="1"/>
        <v>3.5621534199057718</v>
      </c>
      <c r="K34" s="102">
        <f t="shared" si="2"/>
        <v>0.25944307501134534</v>
      </c>
      <c r="L34" s="127">
        <f t="shared" si="3"/>
        <v>39.9</v>
      </c>
      <c r="M34" s="75"/>
    </row>
    <row r="35" spans="1:13" ht="15.75" x14ac:dyDescent="0.25">
      <c r="A35" s="67" t="s">
        <v>31</v>
      </c>
      <c r="B35" s="68">
        <v>724</v>
      </c>
      <c r="C35" s="69" t="s">
        <v>38</v>
      </c>
      <c r="D35" s="70" t="s">
        <v>9</v>
      </c>
      <c r="E35" s="71">
        <v>2336213.910544876</v>
      </c>
      <c r="F35" s="71">
        <v>476096.86429391406</v>
      </c>
      <c r="G35" s="71">
        <f t="shared" si="0"/>
        <v>1860117.046250962</v>
      </c>
      <c r="H35" s="72">
        <v>560815.18082247989</v>
      </c>
      <c r="I35" s="73">
        <v>12692.529999999942</v>
      </c>
      <c r="J35" s="74">
        <f t="shared" si="1"/>
        <v>3.3168093693950169</v>
      </c>
      <c r="K35" s="102">
        <f t="shared" si="2"/>
        <v>0.24157387978113742</v>
      </c>
      <c r="L35" s="127">
        <f t="shared" si="3"/>
        <v>44.2</v>
      </c>
      <c r="M35" s="75"/>
    </row>
    <row r="36" spans="1:13" ht="15.75" x14ac:dyDescent="0.25">
      <c r="A36" s="67" t="s">
        <v>39</v>
      </c>
      <c r="B36" s="68">
        <v>801</v>
      </c>
      <c r="C36" s="69" t="s">
        <v>38</v>
      </c>
      <c r="D36" s="70" t="s">
        <v>9</v>
      </c>
      <c r="E36" s="71">
        <v>416028.23380084644</v>
      </c>
      <c r="F36" s="71">
        <v>82112.623727811821</v>
      </c>
      <c r="G36" s="96">
        <f t="shared" ref="G36:G67" si="4">+E36-F36</f>
        <v>333915.61007303465</v>
      </c>
      <c r="H36" s="72">
        <v>91194</v>
      </c>
      <c r="I36" s="73">
        <v>4440.1500000000005</v>
      </c>
      <c r="J36" s="74">
        <f t="shared" ref="J36:J68" si="5">+G36/H36</f>
        <v>3.6615962680991583</v>
      </c>
      <c r="K36" s="102">
        <f t="shared" ref="K36:K67" si="6">+IF(D36="Weekday",J36/$J$72,IF(D36="Saturday",J36/$J$73,IF(D36="Sunday",J36/$J$74,"NA")))</f>
        <v>0.26668581705019362</v>
      </c>
      <c r="L36" s="127">
        <f t="shared" si="3"/>
        <v>20.5</v>
      </c>
      <c r="M36" s="75"/>
    </row>
    <row r="37" spans="1:13" ht="15.75" x14ac:dyDescent="0.25">
      <c r="A37" s="67" t="s">
        <v>39</v>
      </c>
      <c r="B37" s="68">
        <v>805</v>
      </c>
      <c r="C37" s="69" t="s">
        <v>38</v>
      </c>
      <c r="D37" s="70" t="s">
        <v>9</v>
      </c>
      <c r="E37" s="71">
        <v>526740.58368863852</v>
      </c>
      <c r="F37" s="71">
        <v>105732.54826775653</v>
      </c>
      <c r="G37" s="96">
        <f t="shared" si="4"/>
        <v>421008.03542088199</v>
      </c>
      <c r="H37" s="72">
        <v>91553</v>
      </c>
      <c r="I37" s="73">
        <v>6013.0509999999995</v>
      </c>
      <c r="J37" s="74">
        <f t="shared" si="5"/>
        <v>4.5985170930595611</v>
      </c>
      <c r="K37" s="102">
        <f t="shared" si="6"/>
        <v>0.33492477006988791</v>
      </c>
      <c r="L37" s="127">
        <f t="shared" si="3"/>
        <v>15.2</v>
      </c>
      <c r="M37" s="75"/>
    </row>
    <row r="38" spans="1:13" ht="15.75" x14ac:dyDescent="0.25">
      <c r="A38" s="67" t="s">
        <v>39</v>
      </c>
      <c r="B38" s="68">
        <v>831</v>
      </c>
      <c r="C38" s="69" t="s">
        <v>38</v>
      </c>
      <c r="D38" s="70" t="s">
        <v>9</v>
      </c>
      <c r="E38" s="71">
        <v>245302.31520529353</v>
      </c>
      <c r="F38" s="71">
        <v>32922.79496354828</v>
      </c>
      <c r="G38" s="96">
        <f t="shared" si="4"/>
        <v>212379.52024174525</v>
      </c>
      <c r="H38" s="72">
        <v>34719</v>
      </c>
      <c r="I38" s="73">
        <v>2635.5009999999997</v>
      </c>
      <c r="J38" s="74">
        <f t="shared" si="5"/>
        <v>6.1170978496427102</v>
      </c>
      <c r="K38" s="102">
        <f t="shared" si="6"/>
        <v>0.44552788416917044</v>
      </c>
      <c r="L38" s="127">
        <f t="shared" si="3"/>
        <v>13.2</v>
      </c>
      <c r="M38" s="75"/>
    </row>
    <row r="39" spans="1:13" ht="15.75" x14ac:dyDescent="0.25">
      <c r="A39" s="67" t="s">
        <v>28</v>
      </c>
      <c r="B39" s="68" t="s">
        <v>21</v>
      </c>
      <c r="C39" s="69" t="s">
        <v>38</v>
      </c>
      <c r="D39" s="70" t="s">
        <v>9</v>
      </c>
      <c r="E39" s="71">
        <v>1138885.0504332178</v>
      </c>
      <c r="F39" s="71">
        <v>84029.53531929251</v>
      </c>
      <c r="G39" s="71">
        <f t="shared" si="4"/>
        <v>1054855.5151139253</v>
      </c>
      <c r="H39" s="72">
        <v>85866</v>
      </c>
      <c r="I39" s="73">
        <v>8762.1489999999958</v>
      </c>
      <c r="J39" s="74">
        <f t="shared" si="5"/>
        <v>12.28490339731588</v>
      </c>
      <c r="K39" s="102">
        <f t="shared" si="6"/>
        <v>0.89474897285621846</v>
      </c>
      <c r="L39" s="127">
        <f t="shared" si="3"/>
        <v>9.8000000000000007</v>
      </c>
      <c r="M39" s="75"/>
    </row>
    <row r="40" spans="1:13" ht="15.75" x14ac:dyDescent="0.25">
      <c r="A40" s="67" t="s">
        <v>39</v>
      </c>
      <c r="B40" s="68">
        <v>219</v>
      </c>
      <c r="C40" s="69" t="s">
        <v>38</v>
      </c>
      <c r="D40" s="70" t="s">
        <v>12</v>
      </c>
      <c r="E40" s="71">
        <v>90839.746631508373</v>
      </c>
      <c r="F40" s="71">
        <v>15108.518260461551</v>
      </c>
      <c r="G40" s="71">
        <f t="shared" si="4"/>
        <v>75731.228371046818</v>
      </c>
      <c r="H40" s="72">
        <v>12675</v>
      </c>
      <c r="I40" s="73">
        <v>1371.6</v>
      </c>
      <c r="J40" s="74">
        <f t="shared" si="5"/>
        <v>5.9748503645796305</v>
      </c>
      <c r="K40" s="102">
        <f t="shared" si="6"/>
        <v>0.63025847727633233</v>
      </c>
      <c r="L40" s="127">
        <f t="shared" si="3"/>
        <v>9.1999999999999993</v>
      </c>
      <c r="M40" s="75"/>
    </row>
    <row r="41" spans="1:13" ht="15.75" x14ac:dyDescent="0.25">
      <c r="A41" s="67" t="s">
        <v>39</v>
      </c>
      <c r="B41" s="68">
        <v>225</v>
      </c>
      <c r="C41" s="69" t="s">
        <v>38</v>
      </c>
      <c r="D41" s="70" t="s">
        <v>12</v>
      </c>
      <c r="E41" s="71">
        <v>27340.149642655768</v>
      </c>
      <c r="F41" s="71">
        <v>1028.3586541519778</v>
      </c>
      <c r="G41" s="71">
        <f t="shared" si="4"/>
        <v>26311.790988503792</v>
      </c>
      <c r="H41" s="72">
        <v>1419</v>
      </c>
      <c r="I41" s="73">
        <v>334.8</v>
      </c>
      <c r="J41" s="74">
        <f t="shared" si="5"/>
        <v>18.542488363991396</v>
      </c>
      <c r="K41" s="102">
        <f t="shared" si="6"/>
        <v>1.9559586881847464</v>
      </c>
      <c r="L41" s="127">
        <f t="shared" si="3"/>
        <v>4.2</v>
      </c>
      <c r="M41" s="75"/>
    </row>
    <row r="42" spans="1:13" ht="15.75" x14ac:dyDescent="0.25">
      <c r="A42" s="67" t="s">
        <v>39</v>
      </c>
      <c r="B42" s="68">
        <v>227</v>
      </c>
      <c r="C42" s="69" t="s">
        <v>38</v>
      </c>
      <c r="D42" s="70" t="s">
        <v>12</v>
      </c>
      <c r="E42" s="71">
        <v>27340.149642655768</v>
      </c>
      <c r="F42" s="71">
        <v>1678.3480406808735</v>
      </c>
      <c r="G42" s="71">
        <f t="shared" si="4"/>
        <v>25661.801601974894</v>
      </c>
      <c r="H42" s="72">
        <v>1817</v>
      </c>
      <c r="I42" s="73">
        <v>334.8</v>
      </c>
      <c r="J42" s="74">
        <f t="shared" si="5"/>
        <v>14.123170942198621</v>
      </c>
      <c r="K42" s="102">
        <f t="shared" si="6"/>
        <v>1.4897859643669431</v>
      </c>
      <c r="L42" s="127">
        <f t="shared" si="3"/>
        <v>5.4</v>
      </c>
      <c r="M42" s="75"/>
    </row>
    <row r="43" spans="1:13" ht="15.75" x14ac:dyDescent="0.25">
      <c r="A43" s="67" t="s">
        <v>28</v>
      </c>
      <c r="B43" s="68">
        <v>440</v>
      </c>
      <c r="C43" s="69" t="s">
        <v>38</v>
      </c>
      <c r="D43" s="70" t="s">
        <v>12</v>
      </c>
      <c r="E43" s="71">
        <v>132629.30227276962</v>
      </c>
      <c r="F43" s="71">
        <v>4383.0583744644082</v>
      </c>
      <c r="G43" s="71">
        <f t="shared" si="4"/>
        <v>128246.24389830521</v>
      </c>
      <c r="H43" s="72">
        <v>4858</v>
      </c>
      <c r="I43" s="73">
        <v>994.73400000000004</v>
      </c>
      <c r="J43" s="74">
        <f t="shared" si="5"/>
        <v>26.398979806155868</v>
      </c>
      <c r="K43" s="102">
        <f t="shared" si="6"/>
        <v>2.7847025111978763</v>
      </c>
      <c r="L43" s="127">
        <f t="shared" si="3"/>
        <v>4.9000000000000004</v>
      </c>
      <c r="M43" s="75"/>
    </row>
    <row r="44" spans="1:13" ht="15.75" x14ac:dyDescent="0.25">
      <c r="A44" s="67" t="s">
        <v>28</v>
      </c>
      <c r="B44" s="68">
        <v>444</v>
      </c>
      <c r="C44" s="69" t="s">
        <v>38</v>
      </c>
      <c r="D44" s="70" t="s">
        <v>12</v>
      </c>
      <c r="E44" s="71">
        <v>193389.51149460534</v>
      </c>
      <c r="F44" s="71">
        <v>29743.52752524276</v>
      </c>
      <c r="G44" s="71">
        <f t="shared" si="4"/>
        <v>163645.98396936257</v>
      </c>
      <c r="H44" s="72">
        <v>33092</v>
      </c>
      <c r="I44" s="73">
        <v>1281.684</v>
      </c>
      <c r="J44" s="74">
        <f t="shared" si="5"/>
        <v>4.9451826414046467</v>
      </c>
      <c r="K44" s="102">
        <f t="shared" si="6"/>
        <v>0.52164373854479396</v>
      </c>
      <c r="L44" s="127">
        <f t="shared" si="3"/>
        <v>25.8</v>
      </c>
      <c r="M44" s="75"/>
    </row>
    <row r="45" spans="1:13" ht="15.75" x14ac:dyDescent="0.25">
      <c r="A45" s="67" t="s">
        <v>28</v>
      </c>
      <c r="B45" s="68">
        <v>445</v>
      </c>
      <c r="C45" s="69" t="s">
        <v>38</v>
      </c>
      <c r="D45" s="70" t="s">
        <v>12</v>
      </c>
      <c r="E45" s="71">
        <v>113780.50078277985</v>
      </c>
      <c r="F45" s="71">
        <v>7653.8868098093317</v>
      </c>
      <c r="G45" s="71">
        <f t="shared" si="4"/>
        <v>106126.61397297052</v>
      </c>
      <c r="H45" s="72">
        <v>8479</v>
      </c>
      <c r="I45" s="73">
        <v>861.94800000000032</v>
      </c>
      <c r="J45" s="74">
        <f t="shared" si="5"/>
        <v>12.516406884416856</v>
      </c>
      <c r="K45" s="102">
        <f t="shared" si="6"/>
        <v>1.3202960848540988</v>
      </c>
      <c r="L45" s="127">
        <f t="shared" si="3"/>
        <v>9.8000000000000007</v>
      </c>
      <c r="M45" s="75"/>
    </row>
    <row r="46" spans="1:13" ht="15.75" x14ac:dyDescent="0.25">
      <c r="A46" s="67" t="s">
        <v>31</v>
      </c>
      <c r="B46" s="68">
        <v>515</v>
      </c>
      <c r="C46" s="69" t="s">
        <v>38</v>
      </c>
      <c r="D46" s="70" t="s">
        <v>12</v>
      </c>
      <c r="E46" s="71">
        <v>489703.5350566688</v>
      </c>
      <c r="F46" s="71">
        <v>63049.924636141557</v>
      </c>
      <c r="G46" s="71">
        <f t="shared" si="4"/>
        <v>426653.61042052723</v>
      </c>
      <c r="H46" s="72">
        <v>84740.69387509994</v>
      </c>
      <c r="I46" s="73">
        <v>2469.9299999999994</v>
      </c>
      <c r="J46" s="74">
        <f t="shared" si="5"/>
        <v>5.0348137466206708</v>
      </c>
      <c r="K46" s="102">
        <f t="shared" si="6"/>
        <v>0.53109849647897367</v>
      </c>
      <c r="L46" s="127">
        <f t="shared" si="3"/>
        <v>34.299999999999997</v>
      </c>
      <c r="M46" s="75"/>
    </row>
    <row r="47" spans="1:13" ht="15.75" x14ac:dyDescent="0.25">
      <c r="A47" s="67" t="s">
        <v>39</v>
      </c>
      <c r="B47" s="68">
        <v>538</v>
      </c>
      <c r="C47" s="69" t="s">
        <v>38</v>
      </c>
      <c r="D47" s="70" t="s">
        <v>12</v>
      </c>
      <c r="E47" s="71">
        <v>78317.070260355147</v>
      </c>
      <c r="F47" s="71">
        <v>15523.803340413346</v>
      </c>
      <c r="G47" s="71">
        <f t="shared" si="4"/>
        <v>62793.266919941801</v>
      </c>
      <c r="H47" s="72">
        <v>16273</v>
      </c>
      <c r="I47" s="73">
        <v>1179.9000000000001</v>
      </c>
      <c r="J47" s="74">
        <f t="shared" si="5"/>
        <v>3.8587394407879185</v>
      </c>
      <c r="K47" s="102">
        <f t="shared" si="6"/>
        <v>0.40704002539956946</v>
      </c>
      <c r="L47" s="127">
        <f t="shared" si="3"/>
        <v>13.8</v>
      </c>
      <c r="M47" s="75"/>
    </row>
    <row r="48" spans="1:13" ht="15.75" x14ac:dyDescent="0.25">
      <c r="A48" s="67" t="s">
        <v>39</v>
      </c>
      <c r="B48" s="68">
        <v>539</v>
      </c>
      <c r="C48" s="69" t="s">
        <v>38</v>
      </c>
      <c r="D48" s="70" t="s">
        <v>12</v>
      </c>
      <c r="E48" s="71">
        <v>95357.600432150386</v>
      </c>
      <c r="F48" s="71">
        <v>25522.697123506063</v>
      </c>
      <c r="G48" s="71">
        <f t="shared" si="4"/>
        <v>69834.903308644323</v>
      </c>
      <c r="H48" s="72">
        <v>22527</v>
      </c>
      <c r="I48" s="73">
        <v>1432.08</v>
      </c>
      <c r="J48" s="74">
        <f t="shared" si="5"/>
        <v>3.1000534162846507</v>
      </c>
      <c r="K48" s="102">
        <f t="shared" si="6"/>
        <v>0.32700985403846528</v>
      </c>
      <c r="L48" s="127">
        <f t="shared" si="3"/>
        <v>15.7</v>
      </c>
      <c r="M48" s="75"/>
    </row>
    <row r="49" spans="1:13" ht="15.75" x14ac:dyDescent="0.25">
      <c r="A49" s="67" t="s">
        <v>39</v>
      </c>
      <c r="B49" s="68">
        <v>540</v>
      </c>
      <c r="C49" s="69" t="s">
        <v>38</v>
      </c>
      <c r="D49" s="70" t="s">
        <v>12</v>
      </c>
      <c r="E49" s="71">
        <v>62957.993097787825</v>
      </c>
      <c r="F49" s="71">
        <v>22667.129483483717</v>
      </c>
      <c r="G49" s="71">
        <f t="shared" si="4"/>
        <v>40290.863614304108</v>
      </c>
      <c r="H49" s="72">
        <v>20337</v>
      </c>
      <c r="I49" s="73">
        <v>637.20000000000005</v>
      </c>
      <c r="J49" s="74">
        <f t="shared" si="5"/>
        <v>1.981160624197478</v>
      </c>
      <c r="K49" s="102">
        <f t="shared" si="6"/>
        <v>0.20898318820648501</v>
      </c>
      <c r="L49" s="127">
        <f t="shared" si="3"/>
        <v>31.9</v>
      </c>
      <c r="M49" s="75"/>
    </row>
    <row r="50" spans="1:13" ht="15.75" x14ac:dyDescent="0.25">
      <c r="A50" s="67" t="s">
        <v>39</v>
      </c>
      <c r="B50" s="68">
        <v>614</v>
      </c>
      <c r="C50" s="69" t="s">
        <v>38</v>
      </c>
      <c r="D50" s="70" t="s">
        <v>12</v>
      </c>
      <c r="E50" s="97">
        <v>18316</v>
      </c>
      <c r="F50" s="97">
        <v>508.43922435047983</v>
      </c>
      <c r="G50" s="97">
        <f t="shared" si="4"/>
        <v>17807.560775649519</v>
      </c>
      <c r="H50" s="98">
        <v>499</v>
      </c>
      <c r="I50" s="99">
        <v>163.19999999999999</v>
      </c>
      <c r="J50" s="100">
        <f t="shared" si="5"/>
        <v>35.686494540379798</v>
      </c>
      <c r="K50" s="102">
        <f t="shared" si="6"/>
        <v>3.7643981582679111</v>
      </c>
      <c r="L50" s="127">
        <f t="shared" si="3"/>
        <v>3.1</v>
      </c>
      <c r="M50" s="75" t="s">
        <v>90</v>
      </c>
    </row>
    <row r="51" spans="1:13" ht="15.75" x14ac:dyDescent="0.25">
      <c r="A51" s="67" t="s">
        <v>39</v>
      </c>
      <c r="B51" s="68">
        <v>615</v>
      </c>
      <c r="C51" s="69" t="s">
        <v>38</v>
      </c>
      <c r="D51" s="70" t="s">
        <v>12</v>
      </c>
      <c r="E51" s="71">
        <v>58511.038069917136</v>
      </c>
      <c r="F51" s="71">
        <v>3847.8188190802416</v>
      </c>
      <c r="G51" s="71">
        <f t="shared" si="4"/>
        <v>54663.219250836897</v>
      </c>
      <c r="H51" s="72">
        <v>3514</v>
      </c>
      <c r="I51" s="73">
        <v>1090.8</v>
      </c>
      <c r="J51" s="74">
        <f t="shared" si="5"/>
        <v>15.555839285952446</v>
      </c>
      <c r="K51" s="102">
        <f t="shared" si="6"/>
        <v>1.6409113170835914</v>
      </c>
      <c r="L51" s="127">
        <f t="shared" si="3"/>
        <v>3.2</v>
      </c>
      <c r="M51" s="75"/>
    </row>
    <row r="52" spans="1:13" ht="15.75" x14ac:dyDescent="0.25">
      <c r="A52" s="67" t="s">
        <v>39</v>
      </c>
      <c r="B52" s="68">
        <v>716</v>
      </c>
      <c r="C52" s="69" t="s">
        <v>38</v>
      </c>
      <c r="D52" s="70" t="s">
        <v>12</v>
      </c>
      <c r="E52" s="71">
        <v>34833.136429016282</v>
      </c>
      <c r="F52" s="71">
        <v>6968.6383673623332</v>
      </c>
      <c r="G52" s="71">
        <f t="shared" si="4"/>
        <v>27864.498061653947</v>
      </c>
      <c r="H52" s="72">
        <v>7109</v>
      </c>
      <c r="I52" s="73">
        <v>604.79999999999995</v>
      </c>
      <c r="J52" s="74">
        <f t="shared" si="5"/>
        <v>3.9196086737451044</v>
      </c>
      <c r="K52" s="102">
        <f t="shared" si="6"/>
        <v>0.41346083056382954</v>
      </c>
      <c r="L52" s="127">
        <f t="shared" si="3"/>
        <v>11.8</v>
      </c>
      <c r="M52" s="75"/>
    </row>
    <row r="53" spans="1:13" ht="15.75" x14ac:dyDescent="0.25">
      <c r="A53" s="67" t="s">
        <v>31</v>
      </c>
      <c r="B53" s="68">
        <v>721</v>
      </c>
      <c r="C53" s="69" t="s">
        <v>38</v>
      </c>
      <c r="D53" s="70" t="s">
        <v>12</v>
      </c>
      <c r="E53" s="71">
        <v>73737.487020981673</v>
      </c>
      <c r="F53" s="71">
        <v>13117.615085993861</v>
      </c>
      <c r="G53" s="71">
        <f t="shared" si="4"/>
        <v>60619.871934987808</v>
      </c>
      <c r="H53" s="72">
        <v>17008.507054887545</v>
      </c>
      <c r="I53" s="73">
        <v>420.75</v>
      </c>
      <c r="J53" s="74">
        <f t="shared" si="5"/>
        <v>3.5640912949833625</v>
      </c>
      <c r="K53" s="102">
        <f t="shared" si="6"/>
        <v>0.37595899736111416</v>
      </c>
      <c r="L53" s="127">
        <f t="shared" si="3"/>
        <v>40.4</v>
      </c>
      <c r="M53" s="75"/>
    </row>
    <row r="54" spans="1:13" ht="15.75" x14ac:dyDescent="0.25">
      <c r="A54" s="67" t="s">
        <v>31</v>
      </c>
      <c r="B54" s="68">
        <v>722</v>
      </c>
      <c r="C54" s="69" t="s">
        <v>38</v>
      </c>
      <c r="D54" s="70" t="s">
        <v>12</v>
      </c>
      <c r="E54" s="71">
        <v>112280.59021004334</v>
      </c>
      <c r="F54" s="71">
        <v>19959.019446188129</v>
      </c>
      <c r="G54" s="71">
        <f t="shared" si="4"/>
        <v>92321.570763855212</v>
      </c>
      <c r="H54" s="72">
        <v>27430.732457106431</v>
      </c>
      <c r="I54" s="73">
        <v>571.19999999999993</v>
      </c>
      <c r="J54" s="74">
        <f t="shared" si="5"/>
        <v>3.3656254315563356</v>
      </c>
      <c r="K54" s="102">
        <f t="shared" si="6"/>
        <v>0.3550237797000354</v>
      </c>
      <c r="L54" s="127">
        <f t="shared" si="3"/>
        <v>48</v>
      </c>
      <c r="M54" s="75"/>
    </row>
    <row r="55" spans="1:13" ht="15.75" x14ac:dyDescent="0.25">
      <c r="A55" s="67" t="s">
        <v>31</v>
      </c>
      <c r="B55" s="68">
        <v>723</v>
      </c>
      <c r="C55" s="69" t="s">
        <v>38</v>
      </c>
      <c r="D55" s="70" t="s">
        <v>12</v>
      </c>
      <c r="E55" s="71">
        <v>77314.089240950605</v>
      </c>
      <c r="F55" s="71">
        <v>15136.357108237284</v>
      </c>
      <c r="G55" s="71">
        <f t="shared" si="4"/>
        <v>62177.732132713325</v>
      </c>
      <c r="H55" s="72">
        <v>18766.349509336011</v>
      </c>
      <c r="I55" s="73">
        <v>457.9800000000003</v>
      </c>
      <c r="J55" s="74">
        <f t="shared" si="5"/>
        <v>3.313256640657829</v>
      </c>
      <c r="K55" s="102">
        <f t="shared" si="6"/>
        <v>0.34949964563901148</v>
      </c>
      <c r="L55" s="127">
        <f t="shared" si="3"/>
        <v>41</v>
      </c>
      <c r="M55" s="75"/>
    </row>
    <row r="56" spans="1:13" ht="15.75" x14ac:dyDescent="0.25">
      <c r="A56" s="67" t="s">
        <v>31</v>
      </c>
      <c r="B56" s="68">
        <v>724</v>
      </c>
      <c r="C56" s="69" t="s">
        <v>38</v>
      </c>
      <c r="D56" s="70" t="s">
        <v>12</v>
      </c>
      <c r="E56" s="71">
        <v>230320.05073323342</v>
      </c>
      <c r="F56" s="71">
        <v>54141.731312450465</v>
      </c>
      <c r="G56" s="71">
        <f t="shared" si="4"/>
        <v>176178.31942078297</v>
      </c>
      <c r="H56" s="72">
        <v>71029.932006875606</v>
      </c>
      <c r="I56" s="73">
        <v>1115.3699999999997</v>
      </c>
      <c r="J56" s="74">
        <f t="shared" si="5"/>
        <v>2.4803391252539724</v>
      </c>
      <c r="K56" s="102">
        <f t="shared" si="6"/>
        <v>0.2616391482335414</v>
      </c>
      <c r="L56" s="127">
        <f t="shared" si="3"/>
        <v>63.7</v>
      </c>
      <c r="M56" s="75"/>
    </row>
    <row r="57" spans="1:13" ht="15.75" x14ac:dyDescent="0.25">
      <c r="A57" s="67" t="s">
        <v>39</v>
      </c>
      <c r="B57" s="68">
        <v>805</v>
      </c>
      <c r="C57" s="69" t="s">
        <v>38</v>
      </c>
      <c r="D57" s="70" t="s">
        <v>12</v>
      </c>
      <c r="E57" s="71">
        <v>85560.134917339004</v>
      </c>
      <c r="F57" s="71">
        <v>12000.63131852942</v>
      </c>
      <c r="G57" s="71">
        <f t="shared" si="4"/>
        <v>73559.503598809591</v>
      </c>
      <c r="H57" s="72">
        <v>11692</v>
      </c>
      <c r="I57" s="73">
        <v>997.21799999999996</v>
      </c>
      <c r="J57" s="74">
        <f t="shared" si="5"/>
        <v>6.2914388982902487</v>
      </c>
      <c r="K57" s="102">
        <f t="shared" si="6"/>
        <v>0.66365389222470972</v>
      </c>
      <c r="L57" s="127">
        <f t="shared" si="3"/>
        <v>11.7</v>
      </c>
      <c r="M57" s="75"/>
    </row>
    <row r="58" spans="1:13" ht="15.75" x14ac:dyDescent="0.25">
      <c r="A58" s="67" t="s">
        <v>28</v>
      </c>
      <c r="B58" s="68">
        <v>440</v>
      </c>
      <c r="C58" s="69" t="s">
        <v>38</v>
      </c>
      <c r="D58" s="70" t="s">
        <v>13</v>
      </c>
      <c r="E58" s="71">
        <v>137541.49865324257</v>
      </c>
      <c r="F58" s="71">
        <v>3317.0189347846854</v>
      </c>
      <c r="G58" s="71">
        <f t="shared" si="4"/>
        <v>134224.47971845788</v>
      </c>
      <c r="H58" s="72">
        <v>5485</v>
      </c>
      <c r="I58" s="73">
        <v>1031.576</v>
      </c>
      <c r="J58" s="74">
        <f t="shared" si="5"/>
        <v>24.471190468269441</v>
      </c>
      <c r="K58" s="102">
        <f t="shared" si="6"/>
        <v>3.4809659272076017</v>
      </c>
      <c r="L58" s="127">
        <f t="shared" si="3"/>
        <v>5.3</v>
      </c>
      <c r="M58" s="75"/>
    </row>
    <row r="59" spans="1:13" ht="15.75" x14ac:dyDescent="0.25">
      <c r="A59" s="67" t="s">
        <v>28</v>
      </c>
      <c r="B59" s="68">
        <v>444</v>
      </c>
      <c r="C59" s="69" t="s">
        <v>38</v>
      </c>
      <c r="D59" s="70" t="s">
        <v>13</v>
      </c>
      <c r="E59" s="71">
        <v>200549.11715047993</v>
      </c>
      <c r="F59" s="71">
        <v>23405.644299478365</v>
      </c>
      <c r="G59" s="71">
        <f t="shared" si="4"/>
        <v>177143.47285100157</v>
      </c>
      <c r="H59" s="72">
        <v>33810</v>
      </c>
      <c r="I59" s="73">
        <v>1328.9759999999999</v>
      </c>
      <c r="J59" s="74">
        <f t="shared" si="5"/>
        <v>5.2393810367051632</v>
      </c>
      <c r="K59" s="102">
        <f t="shared" si="6"/>
        <v>0.74528890991538588</v>
      </c>
      <c r="L59" s="127">
        <f t="shared" si="3"/>
        <v>25.4</v>
      </c>
      <c r="M59" s="75"/>
    </row>
    <row r="60" spans="1:13" ht="15.75" x14ac:dyDescent="0.25">
      <c r="A60" s="67" t="s">
        <v>28</v>
      </c>
      <c r="B60" s="68">
        <v>445</v>
      </c>
      <c r="C60" s="69" t="s">
        <v>38</v>
      </c>
      <c r="D60" s="70" t="s">
        <v>13</v>
      </c>
      <c r="E60" s="71">
        <v>117994.59340436429</v>
      </c>
      <c r="F60" s="71">
        <v>5950.3026116496612</v>
      </c>
      <c r="G60" s="71">
        <f t="shared" si="4"/>
        <v>112044.29079271463</v>
      </c>
      <c r="H60" s="72">
        <v>8540</v>
      </c>
      <c r="I60" s="73">
        <v>893.8720000000003</v>
      </c>
      <c r="J60" s="74">
        <f t="shared" si="5"/>
        <v>13.119940373854172</v>
      </c>
      <c r="K60" s="102">
        <f t="shared" si="6"/>
        <v>1.8662788583007357</v>
      </c>
      <c r="L60" s="127">
        <f t="shared" si="3"/>
        <v>9.6</v>
      </c>
      <c r="M60" s="75"/>
    </row>
    <row r="61" spans="1:13" ht="15.75" x14ac:dyDescent="0.25">
      <c r="A61" s="67" t="s">
        <v>31</v>
      </c>
      <c r="B61" s="68">
        <v>515</v>
      </c>
      <c r="C61" s="69" t="s">
        <v>38</v>
      </c>
      <c r="D61" s="70" t="s">
        <v>13</v>
      </c>
      <c r="E61" s="71">
        <v>365578.18587480573</v>
      </c>
      <c r="F61" s="71">
        <v>47182.639604786418</v>
      </c>
      <c r="G61" s="71">
        <f t="shared" si="4"/>
        <v>318395.54627001932</v>
      </c>
      <c r="H61" s="72">
        <v>60239.357778346224</v>
      </c>
      <c r="I61" s="73">
        <v>1854.8400000000008</v>
      </c>
      <c r="J61" s="74">
        <f t="shared" si="5"/>
        <v>5.2855069843468767</v>
      </c>
      <c r="K61" s="102">
        <f t="shared" si="6"/>
        <v>0.75185021114464812</v>
      </c>
      <c r="L61" s="127">
        <f t="shared" si="3"/>
        <v>32.5</v>
      </c>
      <c r="M61" s="75"/>
    </row>
    <row r="62" spans="1:13" ht="15.75" x14ac:dyDescent="0.25">
      <c r="A62" s="67" t="s">
        <v>39</v>
      </c>
      <c r="B62" s="68">
        <v>538</v>
      </c>
      <c r="C62" s="69" t="s">
        <v>38</v>
      </c>
      <c r="D62" s="70" t="s">
        <v>13</v>
      </c>
      <c r="E62" s="71">
        <v>67380.18878811461</v>
      </c>
      <c r="F62" s="71">
        <v>10564.674818811687</v>
      </c>
      <c r="G62" s="71">
        <f t="shared" si="4"/>
        <v>56815.51396930292</v>
      </c>
      <c r="H62" s="72">
        <v>12570</v>
      </c>
      <c r="I62" s="73">
        <v>1016.16</v>
      </c>
      <c r="J62" s="74">
        <f t="shared" si="5"/>
        <v>4.5199295122754908</v>
      </c>
      <c r="K62" s="102">
        <f t="shared" si="6"/>
        <v>0.64294872151856197</v>
      </c>
      <c r="L62" s="127">
        <f t="shared" si="3"/>
        <v>12.4</v>
      </c>
      <c r="M62" s="75"/>
    </row>
    <row r="63" spans="1:13" ht="15.75" x14ac:dyDescent="0.25">
      <c r="A63" s="67" t="s">
        <v>39</v>
      </c>
      <c r="B63" s="68">
        <v>539</v>
      </c>
      <c r="C63" s="69" t="s">
        <v>38</v>
      </c>
      <c r="D63" s="70" t="s">
        <v>13</v>
      </c>
      <c r="E63" s="71">
        <v>76612.570424947597</v>
      </c>
      <c r="F63" s="71">
        <v>15641.420079045089</v>
      </c>
      <c r="G63" s="71">
        <f t="shared" si="4"/>
        <v>60971.150345902512</v>
      </c>
      <c r="H63" s="72">
        <v>15677</v>
      </c>
      <c r="I63" s="73">
        <v>1145.5</v>
      </c>
      <c r="J63" s="74">
        <f t="shared" si="5"/>
        <v>3.8892103301589915</v>
      </c>
      <c r="K63" s="102">
        <f t="shared" si="6"/>
        <v>0.5532304879315777</v>
      </c>
      <c r="L63" s="127">
        <f t="shared" si="3"/>
        <v>13.7</v>
      </c>
      <c r="M63" s="75"/>
    </row>
    <row r="64" spans="1:13" ht="15.75" x14ac:dyDescent="0.25">
      <c r="A64" s="67" t="s">
        <v>39</v>
      </c>
      <c r="B64" s="68">
        <v>540</v>
      </c>
      <c r="C64" s="69" t="s">
        <v>38</v>
      </c>
      <c r="D64" s="70" t="s">
        <v>13</v>
      </c>
      <c r="E64" s="71">
        <v>59125.474520721298</v>
      </c>
      <c r="F64" s="71">
        <v>15771.719412735058</v>
      </c>
      <c r="G64" s="71">
        <f t="shared" si="4"/>
        <v>43353.755107986239</v>
      </c>
      <c r="H64" s="72">
        <v>14759</v>
      </c>
      <c r="I64" s="73">
        <v>603.20000000000005</v>
      </c>
      <c r="J64" s="74">
        <f t="shared" si="5"/>
        <v>2.9374452949377492</v>
      </c>
      <c r="K64" s="102">
        <f t="shared" si="6"/>
        <v>0.41784428092997855</v>
      </c>
      <c r="L64" s="127">
        <f t="shared" si="3"/>
        <v>24.5</v>
      </c>
      <c r="M64" s="75"/>
    </row>
    <row r="65" spans="1:13" ht="15.75" x14ac:dyDescent="0.25">
      <c r="A65" s="67" t="s">
        <v>31</v>
      </c>
      <c r="B65" s="68">
        <v>721</v>
      </c>
      <c r="C65" s="69" t="s">
        <v>38</v>
      </c>
      <c r="D65" s="70" t="s">
        <v>13</v>
      </c>
      <c r="E65" s="71">
        <v>85833.303384051818</v>
      </c>
      <c r="F65" s="71">
        <v>11627.043685024692</v>
      </c>
      <c r="G65" s="71">
        <f t="shared" si="4"/>
        <v>74206.259699027127</v>
      </c>
      <c r="H65" s="72">
        <v>14801.483670577105</v>
      </c>
      <c r="I65" s="73">
        <v>478.5</v>
      </c>
      <c r="J65" s="74">
        <f t="shared" si="5"/>
        <v>5.0134338793709485</v>
      </c>
      <c r="K65" s="102">
        <f t="shared" si="6"/>
        <v>0.71314848924195562</v>
      </c>
      <c r="L65" s="127">
        <f t="shared" si="3"/>
        <v>30.9</v>
      </c>
      <c r="M65" s="75"/>
    </row>
    <row r="66" spans="1:13" ht="15.75" x14ac:dyDescent="0.25">
      <c r="A66" s="67" t="s">
        <v>31</v>
      </c>
      <c r="B66" s="68">
        <v>722</v>
      </c>
      <c r="C66" s="69" t="s">
        <v>38</v>
      </c>
      <c r="D66" s="70" t="s">
        <v>13</v>
      </c>
      <c r="E66" s="71">
        <v>112458.26159462045</v>
      </c>
      <c r="F66" s="71">
        <v>14876.297111860185</v>
      </c>
      <c r="G66" s="71">
        <f t="shared" si="4"/>
        <v>97581.964482760261</v>
      </c>
      <c r="H66" s="72">
        <v>19763.960913926956</v>
      </c>
      <c r="I66" s="73">
        <v>568.97999999999979</v>
      </c>
      <c r="J66" s="74">
        <f t="shared" si="5"/>
        <v>4.937368825395609</v>
      </c>
      <c r="K66" s="102">
        <f t="shared" si="6"/>
        <v>0.70232842466509371</v>
      </c>
      <c r="L66" s="127">
        <f t="shared" si="3"/>
        <v>34.700000000000003</v>
      </c>
      <c r="M66" s="75"/>
    </row>
    <row r="67" spans="1:13" ht="15.75" x14ac:dyDescent="0.25">
      <c r="A67" s="67" t="s">
        <v>31</v>
      </c>
      <c r="B67" s="68">
        <v>723</v>
      </c>
      <c r="C67" s="69" t="s">
        <v>38</v>
      </c>
      <c r="D67" s="70" t="s">
        <v>13</v>
      </c>
      <c r="E67" s="71">
        <v>79385.634587217864</v>
      </c>
      <c r="F67" s="71">
        <v>11029.3314382521</v>
      </c>
      <c r="G67" s="71">
        <f t="shared" si="4"/>
        <v>68356.303148965759</v>
      </c>
      <c r="H67" s="72">
        <v>14053.530914929943</v>
      </c>
      <c r="I67" s="73">
        <v>473.86000000000024</v>
      </c>
      <c r="J67" s="74">
        <f t="shared" si="5"/>
        <v>4.8639949321452445</v>
      </c>
      <c r="K67" s="102">
        <f t="shared" si="6"/>
        <v>0.69189117100216846</v>
      </c>
      <c r="L67" s="127">
        <f t="shared" si="3"/>
        <v>29.7</v>
      </c>
      <c r="M67" s="75"/>
    </row>
    <row r="68" spans="1:13" ht="16.5" thickBot="1" x14ac:dyDescent="0.3">
      <c r="A68" s="77" t="s">
        <v>31</v>
      </c>
      <c r="B68" s="78">
        <v>724</v>
      </c>
      <c r="C68" s="79" t="s">
        <v>38</v>
      </c>
      <c r="D68" s="84" t="s">
        <v>13</v>
      </c>
      <c r="E68" s="76">
        <v>225063.29520258767</v>
      </c>
      <c r="F68" s="76">
        <v>47938.223195126397</v>
      </c>
      <c r="G68" s="76">
        <f t="shared" ref="G68" si="7">+E68-F68</f>
        <v>177125.07200746128</v>
      </c>
      <c r="H68" s="80">
        <v>58545.976368502103</v>
      </c>
      <c r="I68" s="85">
        <v>1098.5200000000016</v>
      </c>
      <c r="J68" s="81">
        <f t="shared" si="5"/>
        <v>3.0254012827900341</v>
      </c>
      <c r="K68" s="103">
        <f t="shared" ref="K68" si="8">+IF(D68="Weekday",J68/$J$72,IF(D68="Saturday",J68/$J$73,IF(D68="Sunday",J68/$J$74,"NA")))</f>
        <v>0.43035580125036044</v>
      </c>
      <c r="L68" s="132">
        <f t="shared" si="3"/>
        <v>53.3</v>
      </c>
      <c r="M68" s="82"/>
    </row>
    <row r="69" spans="1:13" x14ac:dyDescent="0.25">
      <c r="G69" s="10"/>
      <c r="H69" s="10"/>
      <c r="I69" s="89"/>
      <c r="J69"/>
    </row>
    <row r="70" spans="1:13" ht="15.75" thickBot="1" x14ac:dyDescent="0.3">
      <c r="J70"/>
    </row>
    <row r="71" spans="1:13" ht="24.75" thickBot="1" x14ac:dyDescent="0.3">
      <c r="A71" s="12" t="s">
        <v>87</v>
      </c>
      <c r="G71" s="112">
        <v>1.6</v>
      </c>
      <c r="H71" s="112">
        <v>1.35</v>
      </c>
      <c r="I71" s="112">
        <v>1.2</v>
      </c>
      <c r="J71" s="154" t="s">
        <v>77</v>
      </c>
    </row>
    <row r="72" spans="1:13" ht="15.75" x14ac:dyDescent="0.25">
      <c r="A72" t="s">
        <v>9</v>
      </c>
      <c r="G72" s="155">
        <f>+$J$72*G71</f>
        <v>21.968000000000004</v>
      </c>
      <c r="H72" s="27">
        <f>+$J$72*H71</f>
        <v>18.535500000000003</v>
      </c>
      <c r="I72" s="27">
        <f>+$J$72*I71</f>
        <v>16.475999999999999</v>
      </c>
      <c r="J72" s="156">
        <f>+ROUND(AVERAGEIF($D$1:$D$68,"Weekday",$J$1:$J$68),2)</f>
        <v>13.73</v>
      </c>
    </row>
    <row r="73" spans="1:13" ht="15.75" x14ac:dyDescent="0.25">
      <c r="A73" t="s">
        <v>12</v>
      </c>
      <c r="G73" s="157">
        <f>+$J$73*G71</f>
        <v>15.168000000000001</v>
      </c>
      <c r="H73" s="35">
        <f>+$J$73*H71</f>
        <v>12.798000000000002</v>
      </c>
      <c r="I73" s="35">
        <f>+$J$73*I71</f>
        <v>11.375999999999999</v>
      </c>
      <c r="J73" s="158">
        <f>+ROUND(AVERAGEIF($D$1:$D$68,"Saturday",$J$1:$J$68),2)</f>
        <v>9.48</v>
      </c>
    </row>
    <row r="74" spans="1:13" ht="16.5" thickBot="1" x14ac:dyDescent="0.3">
      <c r="A74" t="s">
        <v>13</v>
      </c>
      <c r="G74" s="159">
        <f>+$J$74*G71</f>
        <v>11.248000000000001</v>
      </c>
      <c r="H74" s="44">
        <f>+$J$74*H71</f>
        <v>9.4905000000000008</v>
      </c>
      <c r="I74" s="44">
        <f>+$J$74*I71</f>
        <v>8.4359999999999999</v>
      </c>
      <c r="J74" s="160">
        <f>+ROUND(AVERAGEIF($D$1:$D$68,"Sunday",$J$1:$J$68),2)</f>
        <v>7.03</v>
      </c>
    </row>
    <row r="81" spans="10:10" x14ac:dyDescent="0.25">
      <c r="J81" s="105"/>
    </row>
    <row r="82" spans="10:10" x14ac:dyDescent="0.25">
      <c r="J82" s="105"/>
    </row>
    <row r="86" spans="10:10" x14ac:dyDescent="0.25">
      <c r="J86" s="105"/>
    </row>
    <row r="87" spans="10:10" x14ac:dyDescent="0.25">
      <c r="J87" s="105"/>
    </row>
    <row r="88" spans="10:10" x14ac:dyDescent="0.25">
      <c r="J88" s="105"/>
    </row>
  </sheetData>
  <sheetProtection algorithmName="SHA-512" hashValue="hHNn6w7GBLwPLssbDmxAbWccvcJUkFo5x1pOnzktmKFg3ISIRnrutxoLq0MWgeBEe9Vguu9fsscjCHs7GAw8XQ==" saltValue="oBSf0adixv8edPaq/mwm1g==" spinCount="100000" sheet="1" objects="1" scenarios="1"/>
  <sortState ref="A4:M68">
    <sortCondition ref="D4:D68" customList="Weekday,Saturday,Sunday,Sunday/Holiday,Reduced"/>
    <sortCondition ref="B4:B68"/>
  </sortState>
  <mergeCells count="1">
    <mergeCell ref="A2:N2"/>
  </mergeCells>
  <conditionalFormatting sqref="K4:K68">
    <cfRule type="cellIs" dxfId="13" priority="5" stopIfTrue="1" operator="greaterThan">
      <formula>1.6</formula>
    </cfRule>
    <cfRule type="cellIs" dxfId="12" priority="6" stopIfTrue="1" operator="greaterThan">
      <formula>1.36</formula>
    </cfRule>
    <cfRule type="cellIs" dxfId="11" priority="7" stopIfTrue="1" operator="greaterThan">
      <formula>1.2</formula>
    </cfRule>
  </conditionalFormatting>
  <conditionalFormatting sqref="K4:K68">
    <cfRule type="cellIs" dxfId="10" priority="2" stopIfTrue="1" operator="greaterThan">
      <formula>1.6</formula>
    </cfRule>
    <cfRule type="cellIs" dxfId="9" priority="3" stopIfTrue="1" operator="greaterThan">
      <formula>1.36</formula>
    </cfRule>
    <cfRule type="cellIs" dxfId="8" priority="4" stopIfTrue="1" operator="greaterThan">
      <formula>1.2</formula>
    </cfRule>
  </conditionalFormatting>
  <conditionalFormatting sqref="L4:L68">
    <cfRule type="cellIs" dxfId="7" priority="1" operator="lessThan">
      <formula>10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EA660-6803-4306-A0E6-987AF33A3417}">
  <dimension ref="A1:N12"/>
  <sheetViews>
    <sheetView workbookViewId="0">
      <selection activeCell="H10" sqref="H10"/>
    </sheetView>
  </sheetViews>
  <sheetFormatPr defaultRowHeight="15" x14ac:dyDescent="0.25"/>
  <cols>
    <col min="1" max="1" width="29.7109375" bestFit="1" customWidth="1"/>
    <col min="2" max="2" width="15.42578125" style="8" bestFit="1" customWidth="1"/>
    <col min="3" max="3" width="12.28515625" bestFit="1" customWidth="1"/>
    <col min="4" max="4" width="12.5703125" bestFit="1" customWidth="1"/>
    <col min="5" max="6" width="14.28515625" bestFit="1" customWidth="1"/>
    <col min="7" max="7" width="15.85546875" style="6" bestFit="1" customWidth="1"/>
    <col min="8" max="8" width="14" bestFit="1" customWidth="1"/>
    <col min="9" max="9" width="16.140625" bestFit="1" customWidth="1"/>
    <col min="10" max="10" width="10.5703125" bestFit="1" customWidth="1"/>
    <col min="11" max="11" width="10.5703125" style="9" customWidth="1"/>
    <col min="12" max="12" width="10.85546875" style="9" bestFit="1" customWidth="1"/>
    <col min="13" max="13" width="40.42578125" customWidth="1"/>
    <col min="18" max="19" width="12.7109375" bestFit="1" customWidth="1"/>
  </cols>
  <sheetData>
    <row r="1" spans="1:14" ht="18.75" x14ac:dyDescent="0.3">
      <c r="A1" s="11" t="s">
        <v>84</v>
      </c>
      <c r="B1"/>
      <c r="G1"/>
      <c r="K1"/>
      <c r="L1"/>
      <c r="M1" s="9"/>
    </row>
    <row r="2" spans="1:14" ht="47.25" thickBot="1" x14ac:dyDescent="0.75">
      <c r="A2" s="179" t="s">
        <v>98</v>
      </c>
      <c r="B2" s="179"/>
      <c r="C2" s="179"/>
      <c r="D2" s="179"/>
      <c r="E2" s="179"/>
      <c r="F2" s="179"/>
      <c r="G2" s="179"/>
      <c r="H2" s="179"/>
      <c r="I2" s="179"/>
      <c r="J2" s="179"/>
      <c r="K2" s="179"/>
      <c r="L2" s="179"/>
      <c r="M2" s="179"/>
      <c r="N2" s="179"/>
    </row>
    <row r="3" spans="1:14" ht="72.75" thickBot="1" x14ac:dyDescent="0.3">
      <c r="A3" s="12" t="s">
        <v>14</v>
      </c>
      <c r="B3" s="13" t="s">
        <v>71</v>
      </c>
      <c r="C3" s="14" t="s">
        <v>72</v>
      </c>
      <c r="D3" s="14" t="s">
        <v>1</v>
      </c>
      <c r="E3" s="15" t="s">
        <v>2</v>
      </c>
      <c r="F3" s="15" t="s">
        <v>73</v>
      </c>
      <c r="G3" s="15" t="s">
        <v>74</v>
      </c>
      <c r="H3" s="16" t="s">
        <v>75</v>
      </c>
      <c r="I3" s="16" t="s">
        <v>76</v>
      </c>
      <c r="J3" s="17" t="s">
        <v>77</v>
      </c>
      <c r="K3" s="46" t="s">
        <v>78</v>
      </c>
      <c r="L3" s="130" t="s">
        <v>92</v>
      </c>
      <c r="M3" s="19" t="s">
        <v>79</v>
      </c>
    </row>
    <row r="4" spans="1:14" ht="90" x14ac:dyDescent="0.25">
      <c r="A4" s="67" t="s">
        <v>39</v>
      </c>
      <c r="B4" s="68" t="s">
        <v>46</v>
      </c>
      <c r="C4" s="69" t="s">
        <v>91</v>
      </c>
      <c r="D4" s="70" t="s">
        <v>9</v>
      </c>
      <c r="E4" s="71">
        <v>2294300.9310329985</v>
      </c>
      <c r="F4" s="71">
        <v>162811.3317892878</v>
      </c>
      <c r="G4" s="71">
        <f>+E4-F4</f>
        <v>2131489.5992437107</v>
      </c>
      <c r="H4" s="72">
        <v>202530.16666666669</v>
      </c>
      <c r="I4" s="73">
        <v>13592.530999999981</v>
      </c>
      <c r="J4" s="74">
        <f>+G4/H4</f>
        <v>10.524306745630703</v>
      </c>
      <c r="K4" s="140"/>
      <c r="L4" s="125">
        <f>ROUND(H4/I4,1)</f>
        <v>14.9</v>
      </c>
      <c r="M4" s="75" t="s">
        <v>51</v>
      </c>
    </row>
    <row r="5" spans="1:14" ht="90" x14ac:dyDescent="0.25">
      <c r="A5" s="67" t="s">
        <v>39</v>
      </c>
      <c r="B5" s="68" t="s">
        <v>46</v>
      </c>
      <c r="C5" s="69" t="s">
        <v>91</v>
      </c>
      <c r="D5" s="70" t="s">
        <v>12</v>
      </c>
      <c r="E5" s="71">
        <v>261638.32506001467</v>
      </c>
      <c r="F5" s="71">
        <v>23749.924108441926</v>
      </c>
      <c r="G5" s="71">
        <f>+E5-F5</f>
        <v>237888.40095157275</v>
      </c>
      <c r="H5" s="72">
        <v>33871.033333333333</v>
      </c>
      <c r="I5" s="73">
        <v>1550.0700000000006</v>
      </c>
      <c r="J5" s="74">
        <f>+G5/H5</f>
        <v>7.023358236828896</v>
      </c>
      <c r="K5" s="140"/>
      <c r="L5" s="125">
        <f t="shared" ref="L5:L6" si="0">ROUND(H5/I5,1)</f>
        <v>21.9</v>
      </c>
      <c r="M5" s="75" t="s">
        <v>51</v>
      </c>
    </row>
    <row r="6" spans="1:14" ht="90.75" thickBot="1" x14ac:dyDescent="0.3">
      <c r="A6" s="77" t="s">
        <v>39</v>
      </c>
      <c r="B6" s="78" t="s">
        <v>46</v>
      </c>
      <c r="C6" s="79" t="s">
        <v>91</v>
      </c>
      <c r="D6" s="84" t="s">
        <v>13</v>
      </c>
      <c r="E6" s="76">
        <v>280976.74390698667</v>
      </c>
      <c r="F6" s="76">
        <v>17011.750280499291</v>
      </c>
      <c r="G6" s="76">
        <f>+E6-F6</f>
        <v>263964.99362648738</v>
      </c>
      <c r="H6" s="80">
        <v>29008.433333333327</v>
      </c>
      <c r="I6" s="85">
        <v>1664.6400000000008</v>
      </c>
      <c r="J6" s="81">
        <f>+G6/H6</f>
        <v>9.0995949554837772</v>
      </c>
      <c r="K6" s="141"/>
      <c r="L6" s="126">
        <f t="shared" si="0"/>
        <v>17.399999999999999</v>
      </c>
      <c r="M6" s="82" t="s">
        <v>51</v>
      </c>
    </row>
    <row r="7" spans="1:14" x14ac:dyDescent="0.25">
      <c r="G7"/>
      <c r="J7" s="9"/>
      <c r="K7"/>
      <c r="L7"/>
    </row>
    <row r="8" spans="1:14" ht="15.75" thickBot="1" x14ac:dyDescent="0.3">
      <c r="G8"/>
      <c r="J8" s="9"/>
      <c r="K8"/>
      <c r="L8"/>
    </row>
    <row r="9" spans="1:14" ht="24.75" thickBot="1" x14ac:dyDescent="0.3">
      <c r="A9" s="12" t="s">
        <v>87</v>
      </c>
      <c r="F9" s="6"/>
      <c r="G9" s="161">
        <v>1.6</v>
      </c>
      <c r="H9" s="46">
        <v>1.35</v>
      </c>
      <c r="I9" s="46">
        <v>1.2</v>
      </c>
      <c r="J9" s="162" t="s">
        <v>77</v>
      </c>
      <c r="K9"/>
      <c r="L9"/>
    </row>
    <row r="10" spans="1:14" ht="15.75" x14ac:dyDescent="0.25">
      <c r="A10" t="s">
        <v>9</v>
      </c>
      <c r="F10" s="6"/>
      <c r="G10" s="155">
        <f>+$J$10*G9</f>
        <v>16.832000000000001</v>
      </c>
      <c r="H10" s="27">
        <f>+$J$10*H9</f>
        <v>14.202</v>
      </c>
      <c r="I10" s="27">
        <f>+$J$10*I9</f>
        <v>12.623999999999999</v>
      </c>
      <c r="J10" s="156">
        <f>+ROUND(AVERAGEIF($D$1:$D$6,"Weekday",$J$1:$J6),2)</f>
        <v>10.52</v>
      </c>
      <c r="K10"/>
      <c r="L10"/>
    </row>
    <row r="11" spans="1:14" ht="15.75" x14ac:dyDescent="0.25">
      <c r="A11" t="s">
        <v>12</v>
      </c>
      <c r="F11" s="6"/>
      <c r="G11" s="157">
        <f>+$J$11*G9</f>
        <v>11.231999999999999</v>
      </c>
      <c r="H11" s="35">
        <f>+$J$11*H9</f>
        <v>9.4770000000000003</v>
      </c>
      <c r="I11" s="35">
        <f>+$J$11*I9</f>
        <v>8.4239999999999995</v>
      </c>
      <c r="J11" s="158">
        <f>+ROUND(AVERAGEIF($D$1:$D$6,"Saturday",$J$1:$J6),2)</f>
        <v>7.02</v>
      </c>
    </row>
    <row r="12" spans="1:14" ht="16.5" thickBot="1" x14ac:dyDescent="0.3">
      <c r="A12" t="s">
        <v>13</v>
      </c>
      <c r="F12" s="6"/>
      <c r="G12" s="159">
        <f>+$J$12*G9</f>
        <v>14.56</v>
      </c>
      <c r="H12" s="44">
        <f>+$J$12*H9</f>
        <v>12.285</v>
      </c>
      <c r="I12" s="44">
        <f>+$J$12*I9</f>
        <v>10.92</v>
      </c>
      <c r="J12" s="160">
        <f>+ROUND(AVERAGEIF($D$1:$D$6,"Sunday",$J$1:$J6),2)</f>
        <v>9.1</v>
      </c>
    </row>
  </sheetData>
  <sheetProtection algorithmName="SHA-512" hashValue="qqDANvYZipLbp7eWDtuWGZbylvtxH/Jb+1CCpl0QWPi6Clbo8WBvWyKIHuJFVsyY32CHynMV3YNZfhllzusGVg==" saltValue="qNHCRaa8FauF0rI0/xtsxQ==" spinCount="100000" sheet="1" objects="1" scenarios="1"/>
  <mergeCells count="1">
    <mergeCell ref="A2:N2"/>
  </mergeCells>
  <conditionalFormatting sqref="K4:K6">
    <cfRule type="cellIs" dxfId="6" priority="2" stopIfTrue="1" operator="greaterThan">
      <formula>1.6</formula>
    </cfRule>
    <cfRule type="cellIs" dxfId="5" priority="3" stopIfTrue="1" operator="greaterThan">
      <formula>1.36</formula>
    </cfRule>
    <cfRule type="cellIs" dxfId="4" priority="4" stopIfTrue="1" operator="greaterThan">
      <formula>1.2</formula>
    </cfRule>
  </conditionalFormatting>
  <conditionalFormatting sqref="L4:L6">
    <cfRule type="cellIs" dxfId="3" priority="1" operator="lessThan">
      <formula>25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CBFD-4559-4269-B02C-E6B957B59BF9}">
  <dimension ref="A1:N12"/>
  <sheetViews>
    <sheetView workbookViewId="0">
      <selection activeCell="H10" sqref="H10"/>
    </sheetView>
  </sheetViews>
  <sheetFormatPr defaultRowHeight="15" x14ac:dyDescent="0.25"/>
  <cols>
    <col min="1" max="1" width="29.7109375" bestFit="1" customWidth="1"/>
    <col min="2" max="2" width="8.7109375" style="8" bestFit="1" customWidth="1"/>
    <col min="3" max="3" width="9.7109375" bestFit="1" customWidth="1"/>
    <col min="4" max="4" width="12.5703125" bestFit="1" customWidth="1"/>
    <col min="5" max="6" width="14.28515625" bestFit="1" customWidth="1"/>
    <col min="7" max="7" width="15.85546875" style="6" bestFit="1" customWidth="1"/>
    <col min="8" max="8" width="14" bestFit="1" customWidth="1"/>
    <col min="9" max="9" width="16.140625" bestFit="1" customWidth="1"/>
    <col min="10" max="10" width="15.140625" customWidth="1"/>
    <col min="11" max="11" width="13.42578125" style="9" customWidth="1"/>
    <col min="12" max="12" width="10.85546875" style="9" bestFit="1" customWidth="1"/>
    <col min="13" max="13" width="28.42578125" customWidth="1"/>
    <col min="18" max="19" width="12.7109375" bestFit="1" customWidth="1"/>
  </cols>
  <sheetData>
    <row r="1" spans="1:14" ht="18.75" x14ac:dyDescent="0.3">
      <c r="A1" s="11" t="s">
        <v>85</v>
      </c>
      <c r="B1"/>
      <c r="G1"/>
      <c r="K1"/>
      <c r="L1"/>
      <c r="M1" s="9"/>
    </row>
    <row r="2" spans="1:14" ht="47.25" thickBot="1" x14ac:dyDescent="0.75">
      <c r="A2" s="179" t="s">
        <v>99</v>
      </c>
      <c r="B2" s="179"/>
      <c r="C2" s="179"/>
      <c r="D2" s="179"/>
      <c r="E2" s="179"/>
      <c r="F2" s="179"/>
      <c r="G2" s="179"/>
      <c r="H2" s="179"/>
      <c r="I2" s="179"/>
      <c r="J2" s="179"/>
      <c r="K2" s="179"/>
      <c r="L2" s="179"/>
      <c r="M2" s="179"/>
      <c r="N2" s="179"/>
    </row>
    <row r="3" spans="1:14" ht="60.75" thickBot="1" x14ac:dyDescent="0.3">
      <c r="A3" s="106" t="s">
        <v>14</v>
      </c>
      <c r="B3" s="107" t="s">
        <v>71</v>
      </c>
      <c r="C3" s="108" t="s">
        <v>72</v>
      </c>
      <c r="D3" s="108" t="s">
        <v>1</v>
      </c>
      <c r="E3" s="109" t="s">
        <v>2</v>
      </c>
      <c r="F3" s="109" t="s">
        <v>73</v>
      </c>
      <c r="G3" s="109" t="s">
        <v>74</v>
      </c>
      <c r="H3" s="110" t="s">
        <v>75</v>
      </c>
      <c r="I3" s="110" t="s">
        <v>76</v>
      </c>
      <c r="J3" s="111" t="s">
        <v>77</v>
      </c>
      <c r="K3" s="112" t="s">
        <v>78</v>
      </c>
      <c r="L3" s="133" t="s">
        <v>92</v>
      </c>
      <c r="M3" s="113" t="s">
        <v>79</v>
      </c>
    </row>
    <row r="4" spans="1:14" ht="15.75" x14ac:dyDescent="0.25">
      <c r="A4" s="20" t="s">
        <v>31</v>
      </c>
      <c r="B4" s="21" t="s">
        <v>33</v>
      </c>
      <c r="C4" s="22" t="s">
        <v>44</v>
      </c>
      <c r="D4" s="23" t="s">
        <v>9</v>
      </c>
      <c r="E4" s="24">
        <v>48775798.368733793</v>
      </c>
      <c r="F4" s="24">
        <v>16951877.400126114</v>
      </c>
      <c r="G4" s="24">
        <f>+E4-F4</f>
        <v>31823920.968607679</v>
      </c>
      <c r="H4" s="25">
        <v>17425013</v>
      </c>
      <c r="I4" s="26">
        <v>96621.8</v>
      </c>
      <c r="J4" s="121">
        <f>+G4/H4</f>
        <v>1.8263355653512383</v>
      </c>
      <c r="K4" s="137"/>
      <c r="L4" s="134">
        <f>ROUND(H4/I4,1)</f>
        <v>180.3</v>
      </c>
      <c r="M4" s="120"/>
    </row>
    <row r="5" spans="1:14" ht="15.75" x14ac:dyDescent="0.25">
      <c r="A5" s="29" t="s">
        <v>31</v>
      </c>
      <c r="B5" s="30" t="s">
        <v>33</v>
      </c>
      <c r="C5" s="31" t="s">
        <v>44</v>
      </c>
      <c r="D5" s="2" t="s">
        <v>12</v>
      </c>
      <c r="E5" s="32">
        <v>8524094.1512557343</v>
      </c>
      <c r="F5" s="32">
        <v>2962522.4769636188</v>
      </c>
      <c r="G5" s="32">
        <f>+E5-F5</f>
        <v>5561571.6742921155</v>
      </c>
      <c r="H5" s="33">
        <v>3045208</v>
      </c>
      <c r="I5" s="34">
        <v>19793.2</v>
      </c>
      <c r="J5" s="122">
        <f t="shared" ref="J5:J6" si="0">+G5/H5</f>
        <v>1.826335565351239</v>
      </c>
      <c r="K5" s="138"/>
      <c r="L5" s="135">
        <f t="shared" ref="L5:L6" si="1">ROUND(H5/I5,1)</f>
        <v>153.9</v>
      </c>
      <c r="M5" s="86"/>
    </row>
    <row r="6" spans="1:14" ht="16.5" thickBot="1" x14ac:dyDescent="0.3">
      <c r="A6" s="37" t="s">
        <v>31</v>
      </c>
      <c r="B6" s="38" t="s">
        <v>33</v>
      </c>
      <c r="C6" s="39" t="s">
        <v>44</v>
      </c>
      <c r="D6" s="40" t="s">
        <v>13</v>
      </c>
      <c r="E6" s="41">
        <v>7090990.8851383775</v>
      </c>
      <c r="F6" s="41">
        <v>2464451.882910267</v>
      </c>
      <c r="G6" s="41">
        <f>+E6-F6</f>
        <v>4626539.002228111</v>
      </c>
      <c r="H6" s="42">
        <v>2533236</v>
      </c>
      <c r="I6" s="43">
        <v>21024.799999999999</v>
      </c>
      <c r="J6" s="123">
        <f t="shared" si="0"/>
        <v>1.826335565351239</v>
      </c>
      <c r="K6" s="139"/>
      <c r="L6" s="136">
        <f t="shared" si="1"/>
        <v>120.5</v>
      </c>
      <c r="M6" s="119"/>
    </row>
    <row r="7" spans="1:14" x14ac:dyDescent="0.25">
      <c r="G7"/>
      <c r="J7" s="9"/>
      <c r="K7"/>
      <c r="L7"/>
    </row>
    <row r="8" spans="1:14" ht="15.75" thickBot="1" x14ac:dyDescent="0.3">
      <c r="G8"/>
      <c r="J8" s="9"/>
      <c r="K8"/>
      <c r="L8"/>
    </row>
    <row r="9" spans="1:14" ht="24.75" thickBot="1" x14ac:dyDescent="0.3">
      <c r="A9" s="12" t="s">
        <v>87</v>
      </c>
      <c r="F9" s="6"/>
      <c r="G9" s="46">
        <v>1.6</v>
      </c>
      <c r="H9" s="46">
        <v>1.35</v>
      </c>
      <c r="I9" s="46">
        <v>1.2</v>
      </c>
      <c r="J9" s="101" t="s">
        <v>77</v>
      </c>
      <c r="K9"/>
      <c r="L9"/>
    </row>
    <row r="10" spans="1:14" ht="15.75" x14ac:dyDescent="0.25">
      <c r="A10" t="s">
        <v>9</v>
      </c>
      <c r="F10" s="6"/>
      <c r="G10" s="155">
        <f>+$J$10*G9</f>
        <v>2.9280000000000004</v>
      </c>
      <c r="H10" s="27">
        <f>+$J$10*H9</f>
        <v>2.4705000000000004</v>
      </c>
      <c r="I10" s="27">
        <f>+$J$10*I9</f>
        <v>2.1960000000000002</v>
      </c>
      <c r="J10" s="156">
        <f>+ROUND(AVERAGEIF($D$1:$D$6,"Weekday",$J$1:$J6),2)</f>
        <v>1.83</v>
      </c>
      <c r="K10"/>
      <c r="L10"/>
    </row>
    <row r="11" spans="1:14" ht="15.75" x14ac:dyDescent="0.25">
      <c r="A11" t="s">
        <v>12</v>
      </c>
      <c r="F11" s="6"/>
      <c r="G11" s="157">
        <f>+$J$11*G9</f>
        <v>2.9280000000000004</v>
      </c>
      <c r="H11" s="35">
        <f>+$J$11*H9</f>
        <v>2.4705000000000004</v>
      </c>
      <c r="I11" s="35">
        <f>+$J$11*I9</f>
        <v>2.1960000000000002</v>
      </c>
      <c r="J11" s="158">
        <f>+ROUND(AVERAGEIF($D$1:$D$6,"Saturday",$J$1:$J6),2)</f>
        <v>1.83</v>
      </c>
    </row>
    <row r="12" spans="1:14" ht="16.5" thickBot="1" x14ac:dyDescent="0.3">
      <c r="A12" t="s">
        <v>13</v>
      </c>
      <c r="F12" s="6"/>
      <c r="G12" s="159">
        <f>+$J$12*G9</f>
        <v>2.9280000000000004</v>
      </c>
      <c r="H12" s="44">
        <f>+$J$12*H9</f>
        <v>2.4705000000000004</v>
      </c>
      <c r="I12" s="44">
        <f>+$J$12*I9</f>
        <v>2.1960000000000002</v>
      </c>
      <c r="J12" s="160">
        <f>+ROUND(AVERAGEIF($D$1:$D$6,"Sunday",$J$1:$J6),2)</f>
        <v>1.83</v>
      </c>
    </row>
  </sheetData>
  <sheetProtection algorithmName="SHA-512" hashValue="Z+Y7Rh+I88stqj8+F/yivJhdJ7gHKXhNih55xVVxV+uSPX9y0vHZXpApH2qa6er0kgen5B2dj2Gll4pXl7MS9Q==" saltValue="OIgkV18whx3mWLLIySHRXA==" spinCount="100000" sheet="1" objects="1" scenarios="1"/>
  <mergeCells count="1">
    <mergeCell ref="A2:N2"/>
  </mergeCells>
  <conditionalFormatting sqref="L4:L6">
    <cfRule type="cellIs" priority="1" operator="greaterThan">
      <formula>70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3C6D1-ECE4-4F9F-A3FF-BCAED54FC6BE}">
  <dimension ref="A1:N12"/>
  <sheetViews>
    <sheetView workbookViewId="0">
      <selection activeCell="H10" sqref="H10"/>
    </sheetView>
  </sheetViews>
  <sheetFormatPr defaultRowHeight="15" x14ac:dyDescent="0.25"/>
  <cols>
    <col min="1" max="1" width="29.7109375" bestFit="1" customWidth="1"/>
    <col min="2" max="2" width="6.140625" style="8" bestFit="1" customWidth="1"/>
    <col min="3" max="3" width="14.85546875" bestFit="1" customWidth="1"/>
    <col min="4" max="4" width="12.5703125" bestFit="1" customWidth="1"/>
    <col min="5" max="6" width="14.28515625" bestFit="1" customWidth="1"/>
    <col min="7" max="7" width="15.85546875" style="6" bestFit="1" customWidth="1"/>
    <col min="8" max="8" width="14" bestFit="1" customWidth="1"/>
    <col min="9" max="9" width="16.140625" bestFit="1" customWidth="1"/>
    <col min="10" max="10" width="15.140625" customWidth="1"/>
    <col min="11" max="11" width="13.42578125" style="9" customWidth="1"/>
    <col min="12" max="12" width="10.85546875" style="9" bestFit="1" customWidth="1"/>
    <col min="13" max="13" width="28.42578125" customWidth="1"/>
    <col min="18" max="19" width="12.7109375" bestFit="1" customWidth="1"/>
  </cols>
  <sheetData>
    <row r="1" spans="1:14" ht="18.75" x14ac:dyDescent="0.3">
      <c r="A1" s="11" t="s">
        <v>86</v>
      </c>
      <c r="B1"/>
      <c r="G1"/>
      <c r="K1"/>
      <c r="L1"/>
      <c r="M1" s="9"/>
    </row>
    <row r="2" spans="1:14" ht="47.25" thickBot="1" x14ac:dyDescent="0.75">
      <c r="A2" s="179" t="s">
        <v>100</v>
      </c>
      <c r="B2" s="179"/>
      <c r="C2" s="179"/>
      <c r="D2" s="179"/>
      <c r="E2" s="179"/>
      <c r="F2" s="179"/>
      <c r="G2" s="179"/>
      <c r="H2" s="179"/>
      <c r="I2" s="179"/>
      <c r="J2" s="179"/>
      <c r="K2" s="179"/>
      <c r="L2" s="179"/>
      <c r="M2" s="179"/>
      <c r="N2" s="179"/>
    </row>
    <row r="3" spans="1:14" ht="60.75" thickBot="1" x14ac:dyDescent="0.3">
      <c r="A3" s="106" t="s">
        <v>14</v>
      </c>
      <c r="B3" s="107" t="s">
        <v>71</v>
      </c>
      <c r="C3" s="108" t="s">
        <v>72</v>
      </c>
      <c r="D3" s="108" t="s">
        <v>1</v>
      </c>
      <c r="E3" s="109" t="s">
        <v>2</v>
      </c>
      <c r="F3" s="109" t="s">
        <v>73</v>
      </c>
      <c r="G3" s="109" t="s">
        <v>74</v>
      </c>
      <c r="H3" s="110" t="s">
        <v>75</v>
      </c>
      <c r="I3" s="110" t="s">
        <v>76</v>
      </c>
      <c r="J3" s="111" t="s">
        <v>77</v>
      </c>
      <c r="K3" s="112" t="s">
        <v>78</v>
      </c>
      <c r="L3" s="133" t="s">
        <v>92</v>
      </c>
      <c r="M3" s="113" t="s">
        <v>79</v>
      </c>
    </row>
    <row r="4" spans="1:14" ht="15.75" x14ac:dyDescent="0.25">
      <c r="A4" s="20" t="s">
        <v>31</v>
      </c>
      <c r="B4" s="21">
        <v>888</v>
      </c>
      <c r="C4" s="22" t="s">
        <v>45</v>
      </c>
      <c r="D4" s="23" t="s">
        <v>9</v>
      </c>
      <c r="E4" s="24">
        <v>13974906.609301714</v>
      </c>
      <c r="F4" s="24">
        <v>2208907.9741913439</v>
      </c>
      <c r="G4" s="24">
        <f>+E4-F4</f>
        <v>11765998.635110371</v>
      </c>
      <c r="H4" s="25">
        <v>644721</v>
      </c>
      <c r="I4" s="26">
        <v>2735.2</v>
      </c>
      <c r="J4" s="115">
        <f>+G4/H4</f>
        <v>18.249752427965539</v>
      </c>
      <c r="K4" s="144"/>
      <c r="L4" s="134">
        <f>ROUND(H4/I4,1)</f>
        <v>235.7</v>
      </c>
      <c r="M4" s="116"/>
    </row>
    <row r="5" spans="1:14" ht="15.75" x14ac:dyDescent="0.25">
      <c r="A5" s="29" t="s">
        <v>31</v>
      </c>
      <c r="B5" s="30">
        <v>888</v>
      </c>
      <c r="C5" s="31" t="s">
        <v>45</v>
      </c>
      <c r="D5" s="2" t="s">
        <v>12</v>
      </c>
      <c r="E5" s="32">
        <v>871540.17003553722</v>
      </c>
      <c r="F5" s="32">
        <v>137757.77436238425</v>
      </c>
      <c r="G5" s="32">
        <f t="shared" ref="G5:G6" si="0">+E5-F5</f>
        <v>733782.39567315299</v>
      </c>
      <c r="H5" s="33">
        <v>40207.800000000003</v>
      </c>
      <c r="I5" s="34">
        <v>315.5</v>
      </c>
      <c r="J5" s="114">
        <f t="shared" ref="J5:J6" si="1">+G5/H5</f>
        <v>18.249752427965543</v>
      </c>
      <c r="K5" s="145"/>
      <c r="L5" s="135">
        <f t="shared" ref="L5:L6" si="2">ROUND(H5/I5,1)</f>
        <v>127.4</v>
      </c>
      <c r="M5" s="117"/>
    </row>
    <row r="6" spans="1:14" ht="16.5" thickBot="1" x14ac:dyDescent="0.3">
      <c r="A6" s="37" t="s">
        <v>31</v>
      </c>
      <c r="B6" s="38">
        <v>888</v>
      </c>
      <c r="C6" s="39" t="s">
        <v>45</v>
      </c>
      <c r="D6" s="40" t="s">
        <v>13</v>
      </c>
      <c r="E6" s="41">
        <v>817367.76585145295</v>
      </c>
      <c r="F6" s="41">
        <v>129195.15144627166</v>
      </c>
      <c r="G6" s="41">
        <f t="shared" si="0"/>
        <v>688172.61440518126</v>
      </c>
      <c r="H6" s="42">
        <v>37708.6</v>
      </c>
      <c r="I6" s="43">
        <v>280.8</v>
      </c>
      <c r="J6" s="118">
        <f t="shared" si="1"/>
        <v>18.249752427965539</v>
      </c>
      <c r="K6" s="146"/>
      <c r="L6" s="136">
        <f t="shared" si="2"/>
        <v>134.30000000000001</v>
      </c>
      <c r="M6" s="119"/>
    </row>
    <row r="7" spans="1:14" x14ac:dyDescent="0.25">
      <c r="G7"/>
      <c r="J7" s="9"/>
      <c r="K7"/>
      <c r="L7"/>
    </row>
    <row r="8" spans="1:14" ht="15.75" thickBot="1" x14ac:dyDescent="0.3">
      <c r="G8"/>
      <c r="J8" s="9"/>
      <c r="K8"/>
      <c r="L8"/>
    </row>
    <row r="9" spans="1:14" ht="24.75" thickBot="1" x14ac:dyDescent="0.3">
      <c r="A9" s="12" t="s">
        <v>87</v>
      </c>
      <c r="F9" s="6"/>
      <c r="G9" s="46">
        <v>1.6</v>
      </c>
      <c r="H9" s="46">
        <v>1.35</v>
      </c>
      <c r="I9" s="46">
        <v>1.2</v>
      </c>
      <c r="J9" s="101" t="s">
        <v>77</v>
      </c>
      <c r="K9"/>
      <c r="L9"/>
    </row>
    <row r="10" spans="1:14" ht="15.75" x14ac:dyDescent="0.25">
      <c r="A10" t="s">
        <v>9</v>
      </c>
      <c r="F10" s="6"/>
      <c r="G10" s="155">
        <f>+$J$10*G9</f>
        <v>29.200000000000003</v>
      </c>
      <c r="H10" s="27">
        <f>+$J$10*H9</f>
        <v>24.637500000000003</v>
      </c>
      <c r="I10" s="27">
        <f>+$J$10*I9</f>
        <v>21.9</v>
      </c>
      <c r="J10" s="156">
        <f>+ROUND(AVERAGEIF($D$1:$D$6,"Weekday",$J$1:$J6),2)</f>
        <v>18.25</v>
      </c>
      <c r="K10"/>
      <c r="L10"/>
    </row>
    <row r="11" spans="1:14" ht="15.75" x14ac:dyDescent="0.25">
      <c r="A11" t="s">
        <v>12</v>
      </c>
      <c r="F11" s="6"/>
      <c r="G11" s="157">
        <f>+$J$11*G9</f>
        <v>29.200000000000003</v>
      </c>
      <c r="H11" s="35">
        <f>+$J$11*H9</f>
        <v>24.637500000000003</v>
      </c>
      <c r="I11" s="35">
        <f>+$J$11*I9</f>
        <v>21.9</v>
      </c>
      <c r="J11" s="158">
        <f>+ROUND(AVERAGEIF($D$1:$D$6,"Saturday",$J$1:$J6),2)</f>
        <v>18.25</v>
      </c>
    </row>
    <row r="12" spans="1:14" ht="16.5" thickBot="1" x14ac:dyDescent="0.3">
      <c r="A12" t="s">
        <v>13</v>
      </c>
      <c r="F12" s="6"/>
      <c r="G12" s="159">
        <f>+$J$12*G9</f>
        <v>29.200000000000003</v>
      </c>
      <c r="H12" s="44">
        <f>+$J$12*H9</f>
        <v>24.637500000000003</v>
      </c>
      <c r="I12" s="44">
        <f>+$J$12*I9</f>
        <v>21.9</v>
      </c>
      <c r="J12" s="160">
        <f>+ROUND(AVERAGEIF($D$1:$D$6,"Sunday",$J$1:$J6),2)</f>
        <v>18.25</v>
      </c>
    </row>
  </sheetData>
  <sheetProtection algorithmName="SHA-512" hashValue="UOfstOoLC7YYmxQWnvtiZ5x+Ya7mJc9509TLy4zzyWPugWZtk39W02lQJAzZ4nlUYJlzBA5i6W1omrte9Pim1g==" saltValue="5+2ac5D4a9CG39OQfVYNDQ==" spinCount="100000" sheet="1" objects="1" scenarios="1"/>
  <mergeCells count="1">
    <mergeCell ref="A2:N2"/>
  </mergeCells>
  <conditionalFormatting sqref="L4:L6">
    <cfRule type="cellIs" priority="1" operator="greaterThan">
      <formula>70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854B8-4E11-49C2-9C27-551B58C15CB7}">
  <dimension ref="A1:N13"/>
  <sheetViews>
    <sheetView workbookViewId="0">
      <selection activeCell="H11" sqref="H11"/>
    </sheetView>
  </sheetViews>
  <sheetFormatPr defaultRowHeight="15" x14ac:dyDescent="0.25"/>
  <cols>
    <col min="1" max="1" width="29.7109375" bestFit="1" customWidth="1"/>
    <col min="2" max="2" width="24.28515625" style="8" bestFit="1" customWidth="1"/>
    <col min="3" max="3" width="24.85546875" bestFit="1" customWidth="1"/>
    <col min="4" max="4" width="24.85546875" customWidth="1"/>
    <col min="5" max="6" width="14.28515625" bestFit="1" customWidth="1"/>
    <col min="7" max="7" width="15.85546875" style="6" bestFit="1" customWidth="1"/>
    <col min="8" max="8" width="14" bestFit="1" customWidth="1"/>
    <col min="9" max="9" width="12.28515625" bestFit="1" customWidth="1"/>
    <col min="10" max="10" width="10.5703125" bestFit="1" customWidth="1"/>
    <col min="11" max="11" width="13.42578125" style="9" customWidth="1"/>
    <col min="12" max="12" width="10.85546875" style="9" bestFit="1" customWidth="1"/>
    <col min="13" max="13" width="28.42578125" customWidth="1"/>
    <col min="18" max="19" width="12.7109375" bestFit="1" customWidth="1"/>
  </cols>
  <sheetData>
    <row r="1" spans="1:14" ht="18.75" x14ac:dyDescent="0.3">
      <c r="A1" s="11" t="s">
        <v>96</v>
      </c>
      <c r="B1"/>
      <c r="G1"/>
      <c r="K1"/>
      <c r="L1"/>
      <c r="M1" s="9"/>
    </row>
    <row r="2" spans="1:14" ht="47.25" thickBot="1" x14ac:dyDescent="0.75">
      <c r="A2" s="179" t="s">
        <v>107</v>
      </c>
      <c r="B2" s="179"/>
      <c r="C2" s="179"/>
      <c r="D2" s="179"/>
      <c r="E2" s="179"/>
      <c r="F2" s="179"/>
      <c r="G2" s="179"/>
      <c r="H2" s="179"/>
      <c r="I2" s="179"/>
      <c r="J2" s="179"/>
      <c r="K2" s="179"/>
      <c r="L2" s="179"/>
      <c r="M2" s="179"/>
      <c r="N2" s="179"/>
    </row>
    <row r="3" spans="1:14" ht="60.75" thickBot="1" x14ac:dyDescent="0.3">
      <c r="A3" s="106" t="s">
        <v>14</v>
      </c>
      <c r="B3" s="107" t="s">
        <v>71</v>
      </c>
      <c r="C3" s="108" t="s">
        <v>72</v>
      </c>
      <c r="D3" s="108" t="s">
        <v>1</v>
      </c>
      <c r="E3" s="109" t="s">
        <v>2</v>
      </c>
      <c r="F3" s="109" t="s">
        <v>73</v>
      </c>
      <c r="G3" s="109" t="s">
        <v>74</v>
      </c>
      <c r="H3" s="110" t="s">
        <v>75</v>
      </c>
      <c r="I3" s="110" t="s">
        <v>80</v>
      </c>
      <c r="J3" s="111" t="s">
        <v>77</v>
      </c>
      <c r="K3" s="112" t="s">
        <v>78</v>
      </c>
      <c r="L3" s="133" t="s">
        <v>92</v>
      </c>
      <c r="M3" s="113" t="s">
        <v>79</v>
      </c>
    </row>
    <row r="4" spans="1:14" ht="15.75" x14ac:dyDescent="0.25">
      <c r="A4" s="20" t="s">
        <v>15</v>
      </c>
      <c r="B4" s="169" t="s">
        <v>105</v>
      </c>
      <c r="C4" s="22" t="s">
        <v>41</v>
      </c>
      <c r="D4" s="51" t="s">
        <v>11</v>
      </c>
      <c r="E4" s="24">
        <v>588314.78</v>
      </c>
      <c r="F4" s="24">
        <v>40684</v>
      </c>
      <c r="G4" s="24">
        <f>+E4-F4</f>
        <v>547630.78</v>
      </c>
      <c r="H4" s="25">
        <v>34927</v>
      </c>
      <c r="I4" s="26">
        <v>11288</v>
      </c>
      <c r="J4" s="147">
        <f>ROUND(G4/H4,2)</f>
        <v>15.68</v>
      </c>
      <c r="K4" s="104">
        <f>+J4/$J$11</f>
        <v>1.1018973998594519</v>
      </c>
      <c r="L4" s="148">
        <f>+H4/I4</f>
        <v>3.0941708008504607</v>
      </c>
      <c r="M4" s="120"/>
    </row>
    <row r="5" spans="1:14" ht="15.75" x14ac:dyDescent="0.25">
      <c r="A5" s="29" t="s">
        <v>18</v>
      </c>
      <c r="B5" s="170" t="s">
        <v>106</v>
      </c>
      <c r="C5" s="31" t="s">
        <v>41</v>
      </c>
      <c r="D5" s="54" t="s">
        <v>9</v>
      </c>
      <c r="E5" s="32">
        <v>662046</v>
      </c>
      <c r="F5" s="32">
        <v>84418</v>
      </c>
      <c r="G5" s="32">
        <f t="shared" ref="G5:G7" si="0">+E5-F5</f>
        <v>577628</v>
      </c>
      <c r="H5" s="33">
        <v>38773</v>
      </c>
      <c r="I5" s="34">
        <v>12494</v>
      </c>
      <c r="J5" s="149">
        <f t="shared" ref="J5:J7" si="1">ROUND(G5/H5,2)</f>
        <v>14.9</v>
      </c>
      <c r="K5" s="102">
        <f>+J5/$J$11</f>
        <v>1.0470836261419536</v>
      </c>
      <c r="L5" s="150">
        <f t="shared" ref="L5:L7" si="2">+H5/I5</f>
        <v>3.1033295982071394</v>
      </c>
      <c r="M5" s="86"/>
    </row>
    <row r="6" spans="1:14" ht="15.75" x14ac:dyDescent="0.25">
      <c r="A6" s="29" t="s">
        <v>39</v>
      </c>
      <c r="B6" s="170" t="s">
        <v>40</v>
      </c>
      <c r="C6" s="31" t="s">
        <v>41</v>
      </c>
      <c r="D6" s="54" t="s">
        <v>11</v>
      </c>
      <c r="E6" s="32">
        <v>6256292</v>
      </c>
      <c r="F6" s="32">
        <v>862753</v>
      </c>
      <c r="G6" s="32">
        <f t="shared" si="0"/>
        <v>5393539</v>
      </c>
      <c r="H6" s="33">
        <v>326081</v>
      </c>
      <c r="I6" s="34">
        <v>119516</v>
      </c>
      <c r="J6" s="149">
        <f t="shared" si="1"/>
        <v>16.54</v>
      </c>
      <c r="K6" s="102">
        <f>+J6/$J$11</f>
        <v>1.1623330990864371</v>
      </c>
      <c r="L6" s="150">
        <f t="shared" si="2"/>
        <v>2.7283459955152449</v>
      </c>
      <c r="M6" s="86"/>
    </row>
    <row r="7" spans="1:14" ht="16.5" thickBot="1" x14ac:dyDescent="0.3">
      <c r="A7" s="37" t="s">
        <v>30</v>
      </c>
      <c r="B7" s="171" t="s">
        <v>49</v>
      </c>
      <c r="C7" s="39" t="s">
        <v>41</v>
      </c>
      <c r="D7" s="83" t="s">
        <v>11</v>
      </c>
      <c r="E7" s="41">
        <v>149853</v>
      </c>
      <c r="F7" s="41">
        <v>27575</v>
      </c>
      <c r="G7" s="41">
        <f t="shared" si="0"/>
        <v>122278</v>
      </c>
      <c r="H7" s="42">
        <v>12490</v>
      </c>
      <c r="I7" s="43">
        <v>4237</v>
      </c>
      <c r="J7" s="151">
        <f t="shared" si="1"/>
        <v>9.7899999999999991</v>
      </c>
      <c r="K7" s="103">
        <f>+J7/$J$11</f>
        <v>0.68798313422347146</v>
      </c>
      <c r="L7" s="152">
        <f t="shared" si="2"/>
        <v>2.9478404531508144</v>
      </c>
      <c r="M7" s="153"/>
    </row>
    <row r="8" spans="1:14" x14ac:dyDescent="0.25">
      <c r="G8"/>
      <c r="K8"/>
      <c r="L8"/>
    </row>
    <row r="9" spans="1:14" ht="15.75" thickBot="1" x14ac:dyDescent="0.3">
      <c r="G9"/>
      <c r="J9" s="9"/>
      <c r="K9"/>
      <c r="L9"/>
    </row>
    <row r="10" spans="1:14" ht="24.75" thickBot="1" x14ac:dyDescent="0.3">
      <c r="A10" s="12" t="s">
        <v>87</v>
      </c>
      <c r="F10" s="6"/>
      <c r="G10" s="46">
        <v>1.6</v>
      </c>
      <c r="H10" s="46">
        <v>1.35</v>
      </c>
      <c r="I10" s="46">
        <v>1.2</v>
      </c>
      <c r="J10" s="101" t="s">
        <v>77</v>
      </c>
    </row>
    <row r="11" spans="1:14" ht="16.5" thickBot="1" x14ac:dyDescent="0.3">
      <c r="A11" t="s">
        <v>101</v>
      </c>
      <c r="F11" s="6"/>
      <c r="G11" s="166">
        <f>+$J$11*G10</f>
        <v>22.768000000000001</v>
      </c>
      <c r="H11" s="167">
        <f>+$J$11*H10</f>
        <v>19.210500000000003</v>
      </c>
      <c r="I11" s="167">
        <f>+$J$11*I10</f>
        <v>17.076000000000001</v>
      </c>
      <c r="J11" s="168">
        <f>+ROUND(AVERAGE(J4:J7),2)</f>
        <v>14.23</v>
      </c>
    </row>
    <row r="12" spans="1:14" ht="15.75" x14ac:dyDescent="0.25">
      <c r="A12" t="s">
        <v>12</v>
      </c>
      <c r="F12" s="6"/>
      <c r="G12" s="35"/>
      <c r="H12" s="35"/>
      <c r="I12" s="35"/>
      <c r="J12" s="49"/>
    </row>
    <row r="13" spans="1:14" ht="15.75" x14ac:dyDescent="0.25">
      <c r="A13" t="s">
        <v>13</v>
      </c>
      <c r="F13" s="6"/>
      <c r="G13" s="35"/>
      <c r="H13" s="35"/>
      <c r="I13" s="35"/>
      <c r="J13" s="49"/>
    </row>
  </sheetData>
  <sheetProtection algorithmName="SHA-512" hashValue="XaFiJVWDCShSQQWI60iO54mSThIzUAJiIH9Ex3ET6QTYR//SSSQcOG+ZKWrEvLTbMBZxwDGwXTbdPQ8G1f3LHw==" saltValue="HZc7UhZRCxikkK9tRGqMwQ==" spinCount="100000" sheet="1" objects="1" scenarios="1"/>
  <mergeCells count="1">
    <mergeCell ref="A2:N2"/>
  </mergeCells>
  <conditionalFormatting sqref="K4:K7">
    <cfRule type="cellIs" dxfId="2" priority="1" stopIfTrue="1" operator="greaterThan">
      <formula>1.6</formula>
    </cfRule>
    <cfRule type="cellIs" dxfId="1" priority="2" stopIfTrue="1" operator="greaterThan">
      <formula>1.36</formula>
    </cfRule>
    <cfRule type="cellIs" dxfId="0" priority="3" stopIfTrue="1" operator="greaterThan">
      <formula>1.2</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AFD26-A7E7-4C79-A4A1-4A9D066BFDA6}">
  <dimension ref="A1:N335"/>
  <sheetViews>
    <sheetView workbookViewId="0">
      <pane ySplit="1" topLeftCell="A2" activePane="bottomLeft" state="frozen"/>
      <selection pane="bottomLeft" activeCell="A2" sqref="A2"/>
    </sheetView>
  </sheetViews>
  <sheetFormatPr defaultRowHeight="15" x14ac:dyDescent="0.25"/>
  <cols>
    <col min="1" max="1" width="12.85546875" bestFit="1" customWidth="1"/>
    <col min="2" max="2" width="20.5703125" style="8" bestFit="1" customWidth="1"/>
    <col min="3" max="3" width="14.42578125" customWidth="1"/>
    <col min="4" max="4" width="24.85546875" bestFit="1" customWidth="1"/>
    <col min="5" max="5" width="24.85546875" customWidth="1"/>
    <col min="6" max="6" width="14.28515625" bestFit="1" customWidth="1"/>
    <col min="7" max="7" width="15.140625" bestFit="1" customWidth="1"/>
    <col min="8" max="8" width="14" bestFit="1" customWidth="1"/>
    <col min="9" max="9" width="14" customWidth="1"/>
    <col min="10" max="10" width="15.85546875" style="6" bestFit="1" customWidth="1"/>
    <col min="11" max="11" width="16.140625" bestFit="1" customWidth="1"/>
    <col min="12" max="12" width="15.140625" customWidth="1"/>
    <col min="13" max="13" width="64.42578125" style="9" customWidth="1"/>
    <col min="19" max="20" width="12.7109375" bestFit="1" customWidth="1"/>
  </cols>
  <sheetData>
    <row r="1" spans="1:13" ht="15.75" x14ac:dyDescent="0.25">
      <c r="A1" s="176" t="s">
        <v>14</v>
      </c>
      <c r="B1" s="176" t="s">
        <v>0</v>
      </c>
      <c r="C1" s="176" t="s">
        <v>35</v>
      </c>
      <c r="D1" s="176" t="s">
        <v>36</v>
      </c>
      <c r="E1" s="176" t="s">
        <v>61</v>
      </c>
      <c r="F1" s="176" t="s">
        <v>1</v>
      </c>
      <c r="G1" s="176" t="s">
        <v>2</v>
      </c>
      <c r="H1" s="176" t="s">
        <v>4</v>
      </c>
      <c r="I1" s="176" t="s">
        <v>104</v>
      </c>
      <c r="J1" s="177" t="s">
        <v>3</v>
      </c>
      <c r="K1" s="176" t="s">
        <v>5</v>
      </c>
      <c r="L1" s="176" t="s">
        <v>6</v>
      </c>
      <c r="M1" s="178" t="s">
        <v>7</v>
      </c>
    </row>
    <row r="2" spans="1:13" ht="15.75" x14ac:dyDescent="0.25">
      <c r="A2" t="s">
        <v>15</v>
      </c>
      <c r="B2" s="7">
        <v>780</v>
      </c>
      <c r="C2" s="1" t="s">
        <v>8</v>
      </c>
      <c r="D2" s="1" t="s">
        <v>16</v>
      </c>
      <c r="E2" s="1" t="s">
        <v>62</v>
      </c>
      <c r="F2" s="2" t="s">
        <v>9</v>
      </c>
      <c r="G2" s="3">
        <v>297163.66893386748</v>
      </c>
      <c r="H2" s="3">
        <v>73919</v>
      </c>
      <c r="I2" s="3">
        <f>+G2-H2</f>
        <v>223244.66893386748</v>
      </c>
      <c r="J2" s="5">
        <v>29148</v>
      </c>
      <c r="K2" s="4">
        <v>1566.2329999999997</v>
      </c>
      <c r="L2" s="4">
        <v>1566.2329999999997</v>
      </c>
    </row>
    <row r="3" spans="1:13" ht="15.75" x14ac:dyDescent="0.25">
      <c r="A3" t="s">
        <v>15</v>
      </c>
      <c r="B3" s="7">
        <v>781</v>
      </c>
      <c r="C3" s="1" t="s">
        <v>8</v>
      </c>
      <c r="D3" s="1" t="s">
        <v>16</v>
      </c>
      <c r="E3" s="1" t="s">
        <v>62</v>
      </c>
      <c r="F3" s="2" t="s">
        <v>9</v>
      </c>
      <c r="G3" s="3">
        <v>1646851</v>
      </c>
      <c r="H3" s="3">
        <v>1050498</v>
      </c>
      <c r="I3" s="3">
        <f t="shared" ref="I3:I66" si="0">+G3-H3</f>
        <v>596353</v>
      </c>
      <c r="J3" s="5">
        <v>414234</v>
      </c>
      <c r="K3" s="4">
        <v>7783.1669999999986</v>
      </c>
      <c r="L3" s="4">
        <v>7783.1669999999986</v>
      </c>
    </row>
    <row r="4" spans="1:13" ht="15.75" x14ac:dyDescent="0.25">
      <c r="A4" t="s">
        <v>15</v>
      </c>
      <c r="B4" s="7">
        <v>782</v>
      </c>
      <c r="C4" s="1" t="s">
        <v>8</v>
      </c>
      <c r="D4" s="1" t="s">
        <v>16</v>
      </c>
      <c r="E4" s="1" t="s">
        <v>62</v>
      </c>
      <c r="F4" s="2" t="s">
        <v>9</v>
      </c>
      <c r="G4" s="3">
        <v>453273.99286596815</v>
      </c>
      <c r="H4" s="3">
        <v>119116</v>
      </c>
      <c r="I4" s="3">
        <f t="shared" si="0"/>
        <v>334157.99286596815</v>
      </c>
      <c r="J4" s="5">
        <v>46970</v>
      </c>
      <c r="K4" s="4">
        <v>2382.8670000000006</v>
      </c>
      <c r="L4" s="4">
        <v>2382.8670000000006</v>
      </c>
    </row>
    <row r="5" spans="1:13" ht="15.75" x14ac:dyDescent="0.25">
      <c r="A5" t="s">
        <v>15</v>
      </c>
      <c r="B5" s="7">
        <v>783</v>
      </c>
      <c r="C5" s="1" t="s">
        <v>8</v>
      </c>
      <c r="D5" s="1" t="s">
        <v>16</v>
      </c>
      <c r="E5" s="1" t="s">
        <v>62</v>
      </c>
      <c r="F5" s="2" t="s">
        <v>9</v>
      </c>
      <c r="G5" s="3">
        <v>457357.96999990265</v>
      </c>
      <c r="H5" s="3">
        <f>177667-9127</f>
        <v>168540</v>
      </c>
      <c r="I5" s="3">
        <f t="shared" si="0"/>
        <v>288817.96999990265</v>
      </c>
      <c r="J5" s="5">
        <v>70058</v>
      </c>
      <c r="K5" s="4">
        <v>2348.683</v>
      </c>
      <c r="L5" s="4">
        <v>2348.683</v>
      </c>
      <c r="M5" s="9" t="s">
        <v>60</v>
      </c>
    </row>
    <row r="6" spans="1:13" ht="15.75" x14ac:dyDescent="0.25">
      <c r="A6" t="s">
        <v>15</v>
      </c>
      <c r="B6" s="7">
        <v>785</v>
      </c>
      <c r="C6" s="1" t="s">
        <v>8</v>
      </c>
      <c r="D6" s="1" t="s">
        <v>16</v>
      </c>
      <c r="E6" s="1" t="s">
        <v>62</v>
      </c>
      <c r="F6" s="2" t="s">
        <v>9</v>
      </c>
      <c r="G6" s="3">
        <v>741315.07962239604</v>
      </c>
      <c r="H6" s="3">
        <v>532963</v>
      </c>
      <c r="I6" s="3">
        <f t="shared" si="0"/>
        <v>208352.07962239604</v>
      </c>
      <c r="J6" s="5">
        <v>210159</v>
      </c>
      <c r="K6" s="4">
        <v>3569.6829999999995</v>
      </c>
      <c r="L6" s="4">
        <v>3569.6829999999995</v>
      </c>
    </row>
    <row r="7" spans="1:13" ht="15.75" x14ac:dyDescent="0.25">
      <c r="A7" t="s">
        <v>15</v>
      </c>
      <c r="B7" s="7">
        <v>789</v>
      </c>
      <c r="C7" s="1" t="s">
        <v>8</v>
      </c>
      <c r="D7" s="1" t="s">
        <v>16</v>
      </c>
      <c r="E7" s="1" t="s">
        <v>62</v>
      </c>
      <c r="F7" s="2" t="s">
        <v>9</v>
      </c>
      <c r="G7" s="3">
        <v>81247.324607386239</v>
      </c>
      <c r="H7" s="3">
        <v>49358</v>
      </c>
      <c r="I7" s="3">
        <f t="shared" si="0"/>
        <v>31889.324607386239</v>
      </c>
      <c r="J7" s="5">
        <v>19463</v>
      </c>
      <c r="K7" s="4">
        <v>400</v>
      </c>
      <c r="L7" s="4">
        <v>400</v>
      </c>
    </row>
    <row r="8" spans="1:13" ht="30" x14ac:dyDescent="0.25">
      <c r="A8" t="s">
        <v>15</v>
      </c>
      <c r="B8" s="7">
        <v>787</v>
      </c>
      <c r="C8" s="1" t="s">
        <v>20</v>
      </c>
      <c r="D8" s="1" t="s">
        <v>16</v>
      </c>
      <c r="E8" s="1" t="s">
        <v>63</v>
      </c>
      <c r="F8" s="2" t="s">
        <v>9</v>
      </c>
      <c r="G8" s="3">
        <v>54183.343057097474</v>
      </c>
      <c r="H8" s="3">
        <v>0</v>
      </c>
      <c r="I8" s="3">
        <f t="shared" si="0"/>
        <v>54183.343057097474</v>
      </c>
      <c r="J8" s="5">
        <v>3887</v>
      </c>
      <c r="K8" s="4">
        <v>397</v>
      </c>
      <c r="L8" s="4">
        <v>397</v>
      </c>
      <c r="M8" s="9" t="s">
        <v>58</v>
      </c>
    </row>
    <row r="9" spans="1:13" ht="15.75" x14ac:dyDescent="0.25">
      <c r="A9" t="s">
        <v>15</v>
      </c>
      <c r="B9" s="7">
        <v>788</v>
      </c>
      <c r="C9" s="1" t="s">
        <v>20</v>
      </c>
      <c r="D9" s="1" t="s">
        <v>16</v>
      </c>
      <c r="E9" s="1" t="s">
        <v>63</v>
      </c>
      <c r="F9" s="2" t="s">
        <v>9</v>
      </c>
      <c r="G9" s="3">
        <v>63750.129733015638</v>
      </c>
      <c r="H9" s="3">
        <f>+J9*2.25/2</f>
        <v>9127.125</v>
      </c>
      <c r="I9" s="3">
        <f t="shared" si="0"/>
        <v>54623.004733015638</v>
      </c>
      <c r="J9" s="5">
        <v>8113</v>
      </c>
      <c r="K9" s="4">
        <v>455.4</v>
      </c>
      <c r="L9" s="4">
        <v>455.4</v>
      </c>
      <c r="M9" s="9" t="s">
        <v>59</v>
      </c>
    </row>
    <row r="10" spans="1:13" ht="15.75" x14ac:dyDescent="0.25">
      <c r="A10" t="s">
        <v>18</v>
      </c>
      <c r="B10" s="7">
        <v>742</v>
      </c>
      <c r="C10" s="1" t="s">
        <v>8</v>
      </c>
      <c r="D10" s="1" t="s">
        <v>16</v>
      </c>
      <c r="E10" s="1" t="s">
        <v>62</v>
      </c>
      <c r="F10" s="2" t="s">
        <v>9</v>
      </c>
      <c r="G10" s="3">
        <v>215648.74470270646</v>
      </c>
      <c r="H10" s="3">
        <v>22525.252043845408</v>
      </c>
      <c r="I10" s="3">
        <f t="shared" si="0"/>
        <v>193123.49265886104</v>
      </c>
      <c r="J10" s="5">
        <v>10316</v>
      </c>
      <c r="K10" s="4">
        <v>1564.7667257787245</v>
      </c>
      <c r="L10" s="4">
        <v>1564.7667257787245</v>
      </c>
    </row>
    <row r="11" spans="1:13" ht="15.75" x14ac:dyDescent="0.25">
      <c r="A11" t="s">
        <v>18</v>
      </c>
      <c r="B11" s="7">
        <v>747</v>
      </c>
      <c r="C11" s="1" t="s">
        <v>8</v>
      </c>
      <c r="D11" s="1" t="s">
        <v>16</v>
      </c>
      <c r="E11" s="1" t="s">
        <v>62</v>
      </c>
      <c r="F11" s="2" t="s">
        <v>9</v>
      </c>
      <c r="G11" s="3">
        <v>355570.20505692915</v>
      </c>
      <c r="H11" s="3">
        <f>137896.204180396-13190-18171-1432</f>
        <v>105103.20418039599</v>
      </c>
      <c r="I11" s="3">
        <f t="shared" si="0"/>
        <v>250467.00087653316</v>
      </c>
      <c r="J11" s="5">
        <v>63153</v>
      </c>
      <c r="K11" s="4">
        <v>2895.175056014903</v>
      </c>
      <c r="L11" s="4">
        <v>2895.175056014903</v>
      </c>
      <c r="M11" s="9" t="s">
        <v>55</v>
      </c>
    </row>
    <row r="12" spans="1:13" ht="15.75" x14ac:dyDescent="0.25">
      <c r="A12" t="s">
        <v>18</v>
      </c>
      <c r="B12" s="7">
        <v>772</v>
      </c>
      <c r="C12" s="1" t="s">
        <v>8</v>
      </c>
      <c r="D12" s="1" t="s">
        <v>16</v>
      </c>
      <c r="E12" s="1" t="s">
        <v>62</v>
      </c>
      <c r="F12" s="2" t="s">
        <v>9</v>
      </c>
      <c r="G12" s="3">
        <v>285741.16526246426</v>
      </c>
      <c r="H12" s="3">
        <f>141878.955220332-10665</f>
        <v>131213.95522033199</v>
      </c>
      <c r="I12" s="3">
        <f t="shared" si="0"/>
        <v>154527.21004213227</v>
      </c>
      <c r="J12" s="5">
        <v>64977</v>
      </c>
      <c r="K12" s="4">
        <v>2143.3990704919984</v>
      </c>
      <c r="L12" s="4">
        <v>2143.3990704919984</v>
      </c>
      <c r="M12" s="9" t="s">
        <v>54</v>
      </c>
    </row>
    <row r="13" spans="1:13" ht="15.75" x14ac:dyDescent="0.25">
      <c r="A13" t="s">
        <v>18</v>
      </c>
      <c r="B13" s="7">
        <v>774</v>
      </c>
      <c r="C13" s="1" t="s">
        <v>8</v>
      </c>
      <c r="D13" s="1" t="s">
        <v>16</v>
      </c>
      <c r="E13" s="1" t="s">
        <v>62</v>
      </c>
      <c r="F13" s="2" t="s">
        <v>9</v>
      </c>
      <c r="G13" s="3">
        <v>76436.592411221689</v>
      </c>
      <c r="H13" s="3">
        <v>25510.131798007551</v>
      </c>
      <c r="I13" s="3">
        <f t="shared" si="0"/>
        <v>50926.460613214134</v>
      </c>
      <c r="J13" s="5">
        <v>11683</v>
      </c>
      <c r="K13" s="4">
        <v>589.80552141350995</v>
      </c>
      <c r="L13" s="4">
        <v>589.80552141350995</v>
      </c>
    </row>
    <row r="14" spans="1:13" ht="15.75" x14ac:dyDescent="0.25">
      <c r="A14" t="s">
        <v>18</v>
      </c>
      <c r="B14" s="7">
        <v>776</v>
      </c>
      <c r="C14" s="1" t="s">
        <v>8</v>
      </c>
      <c r="D14" s="1" t="s">
        <v>16</v>
      </c>
      <c r="E14" s="1" t="s">
        <v>62</v>
      </c>
      <c r="F14" s="2" t="s">
        <v>9</v>
      </c>
      <c r="G14" s="3">
        <v>514682.39448731882</v>
      </c>
      <c r="H14" s="3">
        <v>208459.02359188418</v>
      </c>
      <c r="I14" s="3">
        <f t="shared" si="0"/>
        <v>306223.37089543464</v>
      </c>
      <c r="J14" s="5">
        <v>95469</v>
      </c>
      <c r="K14" s="4">
        <v>3635.5567363342516</v>
      </c>
      <c r="L14" s="4">
        <v>3635.5567363342516</v>
      </c>
    </row>
    <row r="15" spans="1:13" ht="15.75" x14ac:dyDescent="0.25">
      <c r="A15" t="s">
        <v>18</v>
      </c>
      <c r="B15" s="7">
        <v>777</v>
      </c>
      <c r="C15" s="1" t="s">
        <v>8</v>
      </c>
      <c r="D15" s="1" t="s">
        <v>16</v>
      </c>
      <c r="E15" s="1" t="s">
        <v>62</v>
      </c>
      <c r="F15" s="2" t="s">
        <v>9</v>
      </c>
      <c r="G15" s="3">
        <v>350809.69573763717</v>
      </c>
      <c r="H15" s="3">
        <v>108195.88639245674</v>
      </c>
      <c r="I15" s="3">
        <f t="shared" si="0"/>
        <v>242613.80934518043</v>
      </c>
      <c r="J15" s="5">
        <v>49551</v>
      </c>
      <c r="K15" s="4">
        <v>2586.5701160154763</v>
      </c>
      <c r="L15" s="4">
        <v>2586.5701160154799</v>
      </c>
    </row>
    <row r="16" spans="1:13" ht="15.75" x14ac:dyDescent="0.25">
      <c r="A16" t="s">
        <v>18</v>
      </c>
      <c r="B16" s="7">
        <v>790</v>
      </c>
      <c r="C16" s="1" t="s">
        <v>8</v>
      </c>
      <c r="D16" s="1" t="s">
        <v>16</v>
      </c>
      <c r="E16" s="1" t="s">
        <v>62</v>
      </c>
      <c r="F16" s="2" t="s">
        <v>9</v>
      </c>
      <c r="G16" s="3">
        <v>467395.92312941089</v>
      </c>
      <c r="H16" s="3">
        <f>203965.32751722-8048</f>
        <v>195917.32751721999</v>
      </c>
      <c r="I16" s="3">
        <f t="shared" si="0"/>
        <v>271478.5956121909</v>
      </c>
      <c r="J16" s="5">
        <v>93411</v>
      </c>
      <c r="K16" s="4">
        <v>3774.0850292969881</v>
      </c>
      <c r="L16" s="4">
        <v>3774.0850292969881</v>
      </c>
      <c r="M16" s="9" t="s">
        <v>56</v>
      </c>
    </row>
    <row r="17" spans="1:13" ht="15.75" x14ac:dyDescent="0.25">
      <c r="A17" t="s">
        <v>18</v>
      </c>
      <c r="B17" s="7">
        <v>793</v>
      </c>
      <c r="C17" s="1" t="s">
        <v>8</v>
      </c>
      <c r="D17" s="1" t="s">
        <v>16</v>
      </c>
      <c r="E17" s="1" t="s">
        <v>62</v>
      </c>
      <c r="F17" s="2" t="s">
        <v>9</v>
      </c>
      <c r="G17" s="3">
        <v>129482.2792651848</v>
      </c>
      <c r="H17" s="3">
        <v>45286.32487295015</v>
      </c>
      <c r="I17" s="3">
        <f t="shared" si="0"/>
        <v>84195.954392234649</v>
      </c>
      <c r="J17" s="5">
        <v>20740</v>
      </c>
      <c r="K17" s="4">
        <v>1034.3662816867657</v>
      </c>
      <c r="L17" s="4">
        <v>1034.3662816867657</v>
      </c>
    </row>
    <row r="18" spans="1:13" ht="15.75" x14ac:dyDescent="0.25">
      <c r="A18" t="s">
        <v>18</v>
      </c>
      <c r="B18" s="7">
        <v>795</v>
      </c>
      <c r="C18" s="1" t="s">
        <v>8</v>
      </c>
      <c r="D18" s="1" t="s">
        <v>16</v>
      </c>
      <c r="E18" s="1" t="s">
        <v>62</v>
      </c>
      <c r="F18" s="2" t="s">
        <v>9</v>
      </c>
      <c r="G18" s="3">
        <v>79053.605645778007</v>
      </c>
      <c r="H18" s="3">
        <v>15441.894382907592</v>
      </c>
      <c r="I18" s="3">
        <f t="shared" si="0"/>
        <v>63611.711262870413</v>
      </c>
      <c r="J18" s="5">
        <v>7072</v>
      </c>
      <c r="K18" s="4">
        <v>572.33870782477527</v>
      </c>
      <c r="L18" s="4">
        <v>572.33870782477527</v>
      </c>
    </row>
    <row r="19" spans="1:13" ht="15.75" x14ac:dyDescent="0.25">
      <c r="A19" t="s">
        <v>18</v>
      </c>
      <c r="B19" s="7">
        <v>740</v>
      </c>
      <c r="C19" s="1" t="s">
        <v>20</v>
      </c>
      <c r="D19" s="1" t="s">
        <v>16</v>
      </c>
      <c r="E19" s="1" t="s">
        <v>63</v>
      </c>
      <c r="F19" s="2" t="s">
        <v>9</v>
      </c>
      <c r="G19" s="3">
        <v>114198.36741175756</v>
      </c>
      <c r="H19" s="3">
        <f>+J19*2.25/2</f>
        <v>13189.5</v>
      </c>
      <c r="I19" s="3">
        <f t="shared" si="0"/>
        <v>101008.86741175756</v>
      </c>
      <c r="J19" s="5">
        <v>11724</v>
      </c>
      <c r="K19" s="4">
        <v>952.70725965532858</v>
      </c>
      <c r="L19" s="4">
        <v>952.70725965532858</v>
      </c>
      <c r="M19" s="9" t="s">
        <v>52</v>
      </c>
    </row>
    <row r="20" spans="1:13" ht="15.75" x14ac:dyDescent="0.25">
      <c r="A20" t="s">
        <v>18</v>
      </c>
      <c r="B20" s="7">
        <v>741</v>
      </c>
      <c r="C20" s="1" t="s">
        <v>20</v>
      </c>
      <c r="D20" s="1" t="s">
        <v>16</v>
      </c>
      <c r="E20" s="1" t="s">
        <v>63</v>
      </c>
      <c r="F20" s="2" t="s">
        <v>9</v>
      </c>
      <c r="G20" s="3">
        <v>154755.60823289808</v>
      </c>
      <c r="H20" s="3">
        <f>+J20*2.25/2</f>
        <v>18171</v>
      </c>
      <c r="I20" s="3">
        <f t="shared" si="0"/>
        <v>136584.60823289808</v>
      </c>
      <c r="J20" s="5">
        <v>16152</v>
      </c>
      <c r="K20" s="4">
        <v>1253.4264929524597</v>
      </c>
      <c r="L20" s="4">
        <v>1253.4264929524597</v>
      </c>
      <c r="M20" s="9" t="s">
        <v>52</v>
      </c>
    </row>
    <row r="21" spans="1:13" ht="15.75" x14ac:dyDescent="0.25">
      <c r="A21" t="s">
        <v>18</v>
      </c>
      <c r="B21" s="7">
        <v>743</v>
      </c>
      <c r="C21" s="1" t="s">
        <v>20</v>
      </c>
      <c r="D21" s="1" t="s">
        <v>16</v>
      </c>
      <c r="E21" s="1" t="s">
        <v>63</v>
      </c>
      <c r="F21" s="2" t="s">
        <v>9</v>
      </c>
      <c r="G21" s="3">
        <v>31003.207071122339</v>
      </c>
      <c r="H21" s="3">
        <f>+J21*2.25/2</f>
        <v>1432.125</v>
      </c>
      <c r="I21" s="3">
        <f t="shared" si="0"/>
        <v>29571.082071122339</v>
      </c>
      <c r="J21" s="5">
        <v>1273</v>
      </c>
      <c r="K21" s="4">
        <v>247.12855616573563</v>
      </c>
      <c r="L21" s="4">
        <v>247.12855616573563</v>
      </c>
      <c r="M21" s="9" t="s">
        <v>52</v>
      </c>
    </row>
    <row r="22" spans="1:13" ht="15.75" x14ac:dyDescent="0.25">
      <c r="A22" t="s">
        <v>18</v>
      </c>
      <c r="B22" s="7">
        <v>771</v>
      </c>
      <c r="C22" s="1" t="s">
        <v>20</v>
      </c>
      <c r="D22" s="1" t="s">
        <v>16</v>
      </c>
      <c r="E22" s="1" t="s">
        <v>63</v>
      </c>
      <c r="F22" s="2" t="s">
        <v>9</v>
      </c>
      <c r="G22" s="3">
        <v>152143.36754142368</v>
      </c>
      <c r="H22" s="3">
        <f>+J22*2.25/2</f>
        <v>10665</v>
      </c>
      <c r="I22" s="3">
        <f t="shared" si="0"/>
        <v>141478.36754142368</v>
      </c>
      <c r="J22" s="5">
        <v>9480</v>
      </c>
      <c r="K22" s="4">
        <v>1306.953421771743</v>
      </c>
      <c r="L22" s="4">
        <v>1306.953421771743</v>
      </c>
      <c r="M22" s="9" t="s">
        <v>53</v>
      </c>
    </row>
    <row r="23" spans="1:13" ht="15.75" x14ac:dyDescent="0.25">
      <c r="A23" t="s">
        <v>18</v>
      </c>
      <c r="B23" s="7">
        <v>791</v>
      </c>
      <c r="C23" s="1" t="s">
        <v>20</v>
      </c>
      <c r="D23" s="1" t="s">
        <v>16</v>
      </c>
      <c r="E23" s="1" t="s">
        <v>63</v>
      </c>
      <c r="F23" s="2" t="s">
        <v>9</v>
      </c>
      <c r="G23" s="3">
        <v>96544.844044147379</v>
      </c>
      <c r="H23" s="3">
        <f>+J23*2.25/2</f>
        <v>8048.25</v>
      </c>
      <c r="I23" s="3">
        <f t="shared" si="0"/>
        <v>88496.594044147379</v>
      </c>
      <c r="J23" s="5">
        <v>7154</v>
      </c>
      <c r="K23" s="4">
        <v>807.51102459734057</v>
      </c>
      <c r="L23" s="4">
        <v>807.51102459734057</v>
      </c>
      <c r="M23" s="9" t="s">
        <v>57</v>
      </c>
    </row>
    <row r="24" spans="1:13" ht="15.75" x14ac:dyDescent="0.25">
      <c r="A24" t="s">
        <v>28</v>
      </c>
      <c r="B24" s="7">
        <v>420</v>
      </c>
      <c r="C24" s="1" t="s">
        <v>20</v>
      </c>
      <c r="D24" s="1" t="s">
        <v>38</v>
      </c>
      <c r="E24" s="1" t="s">
        <v>64</v>
      </c>
      <c r="F24" s="2" t="s">
        <v>9</v>
      </c>
      <c r="G24" s="3">
        <v>339711.3323810072</v>
      </c>
      <c r="H24" s="3">
        <v>15608.839978985479</v>
      </c>
      <c r="I24" s="3">
        <f t="shared" si="0"/>
        <v>324102.49240202171</v>
      </c>
      <c r="J24" s="5">
        <v>15955</v>
      </c>
      <c r="K24" s="4">
        <v>3229.0249999999987</v>
      </c>
      <c r="L24" s="4" t="s">
        <v>19</v>
      </c>
    </row>
    <row r="25" spans="1:13" ht="15.75" x14ac:dyDescent="0.25">
      <c r="A25" t="s">
        <v>28</v>
      </c>
      <c r="B25" s="7">
        <v>421</v>
      </c>
      <c r="C25" s="1" t="s">
        <v>20</v>
      </c>
      <c r="D25" s="1" t="s">
        <v>38</v>
      </c>
      <c r="E25" s="1" t="s">
        <v>64</v>
      </c>
      <c r="F25" s="2" t="s">
        <v>9</v>
      </c>
      <c r="G25" s="3">
        <v>113870.09846296656</v>
      </c>
      <c r="H25" s="3">
        <v>5380.0225124565131</v>
      </c>
      <c r="I25" s="3">
        <f t="shared" si="0"/>
        <v>108490.07595051004</v>
      </c>
      <c r="J25" s="5">
        <v>7651</v>
      </c>
      <c r="K25" s="4">
        <v>1164.3059999999998</v>
      </c>
      <c r="L25" s="4" t="s">
        <v>19</v>
      </c>
    </row>
    <row r="26" spans="1:13" ht="15.75" x14ac:dyDescent="0.25">
      <c r="A26" t="s">
        <v>28</v>
      </c>
      <c r="B26" s="7">
        <v>426</v>
      </c>
      <c r="C26" s="1" t="s">
        <v>20</v>
      </c>
      <c r="D26" s="1" t="s">
        <v>16</v>
      </c>
      <c r="E26" s="1" t="s">
        <v>63</v>
      </c>
      <c r="F26" s="2" t="s">
        <v>9</v>
      </c>
      <c r="G26" s="3">
        <v>139752.46805966584</v>
      </c>
      <c r="H26" s="3">
        <v>12565.900223694814</v>
      </c>
      <c r="I26" s="3">
        <f t="shared" si="0"/>
        <v>127186.56783597103</v>
      </c>
      <c r="J26" s="5">
        <v>10698</v>
      </c>
      <c r="K26" s="4">
        <v>810.61199999999985</v>
      </c>
      <c r="L26" s="4" t="s">
        <v>19</v>
      </c>
    </row>
    <row r="27" spans="1:13" ht="15.75" x14ac:dyDescent="0.25">
      <c r="A27" t="s">
        <v>28</v>
      </c>
      <c r="B27" s="7">
        <v>436</v>
      </c>
      <c r="C27" s="1" t="s">
        <v>20</v>
      </c>
      <c r="D27" s="1" t="s">
        <v>16</v>
      </c>
      <c r="E27" s="1" t="s">
        <v>65</v>
      </c>
      <c r="F27" s="2" t="s">
        <v>9</v>
      </c>
      <c r="G27" s="3">
        <v>266717.01582619909</v>
      </c>
      <c r="H27" s="3">
        <v>30856.434347356357</v>
      </c>
      <c r="I27" s="3">
        <f t="shared" si="0"/>
        <v>235860.58147884274</v>
      </c>
      <c r="J27" s="5">
        <v>25405</v>
      </c>
      <c r="K27" s="4">
        <v>1113.453</v>
      </c>
      <c r="L27" s="4" t="s">
        <v>19</v>
      </c>
    </row>
    <row r="28" spans="1:13" ht="15.75" x14ac:dyDescent="0.25">
      <c r="A28" t="s">
        <v>28</v>
      </c>
      <c r="B28" s="7">
        <v>440</v>
      </c>
      <c r="C28" s="1" t="s">
        <v>20</v>
      </c>
      <c r="D28" s="1" t="s">
        <v>38</v>
      </c>
      <c r="E28" s="1" t="s">
        <v>66</v>
      </c>
      <c r="F28" s="2" t="s">
        <v>9</v>
      </c>
      <c r="G28" s="3">
        <v>975321.38772080583</v>
      </c>
      <c r="H28" s="3">
        <v>54793.939655541049</v>
      </c>
      <c r="I28" s="3">
        <f t="shared" si="0"/>
        <v>920527.44806526473</v>
      </c>
      <c r="J28" s="5">
        <v>44029</v>
      </c>
      <c r="K28" s="4">
        <v>6819.8680000000004</v>
      </c>
      <c r="L28" s="4" t="s">
        <v>19</v>
      </c>
    </row>
    <row r="29" spans="1:13" ht="15.75" x14ac:dyDescent="0.25">
      <c r="A29" t="s">
        <v>28</v>
      </c>
      <c r="B29" s="7">
        <v>442</v>
      </c>
      <c r="C29" s="1" t="s">
        <v>20</v>
      </c>
      <c r="D29" s="1" t="s">
        <v>38</v>
      </c>
      <c r="E29" s="1" t="s">
        <v>63</v>
      </c>
      <c r="F29" s="2" t="s">
        <v>9</v>
      </c>
      <c r="G29" s="3">
        <v>572436.22922601318</v>
      </c>
      <c r="H29" s="3">
        <v>30760.091073082283</v>
      </c>
      <c r="I29" s="3">
        <f t="shared" si="0"/>
        <v>541676.13815293089</v>
      </c>
      <c r="J29" s="5">
        <v>31190</v>
      </c>
      <c r="K29" s="4">
        <v>6153.2129999999979</v>
      </c>
      <c r="L29" s="4" t="s">
        <v>19</v>
      </c>
    </row>
    <row r="30" spans="1:13" ht="15.75" x14ac:dyDescent="0.25">
      <c r="A30" t="s">
        <v>28</v>
      </c>
      <c r="B30" s="7">
        <v>444</v>
      </c>
      <c r="C30" s="1" t="s">
        <v>20</v>
      </c>
      <c r="D30" s="1" t="s">
        <v>38</v>
      </c>
      <c r="E30" s="1" t="s">
        <v>66</v>
      </c>
      <c r="F30" s="2" t="s">
        <v>9</v>
      </c>
      <c r="G30" s="3">
        <v>1892949.3803777094</v>
      </c>
      <c r="H30" s="3">
        <v>249427.58939255727</v>
      </c>
      <c r="I30" s="3">
        <f t="shared" si="0"/>
        <v>1643521.7909851521</v>
      </c>
      <c r="J30" s="5">
        <v>260302</v>
      </c>
      <c r="K30" s="4">
        <v>13915.940999999992</v>
      </c>
      <c r="L30" s="4" t="s">
        <v>19</v>
      </c>
    </row>
    <row r="31" spans="1:13" ht="15.75" x14ac:dyDescent="0.25">
      <c r="A31" t="s">
        <v>28</v>
      </c>
      <c r="B31" s="7" t="s">
        <v>21</v>
      </c>
      <c r="C31" s="1" t="s">
        <v>20</v>
      </c>
      <c r="D31" s="1" t="s">
        <v>38</v>
      </c>
      <c r="E31" s="1" t="s">
        <v>63</v>
      </c>
      <c r="F31" s="2" t="s">
        <v>9</v>
      </c>
      <c r="G31" s="3">
        <v>1138885.0504332178</v>
      </c>
      <c r="H31" s="3">
        <v>84029.53531929251</v>
      </c>
      <c r="I31" s="3">
        <f t="shared" si="0"/>
        <v>1054855.5151139253</v>
      </c>
      <c r="J31" s="5">
        <v>85866</v>
      </c>
      <c r="K31" s="4">
        <v>8762.1489999999958</v>
      </c>
      <c r="L31" s="4" t="s">
        <v>19</v>
      </c>
    </row>
    <row r="32" spans="1:13" ht="15.75" x14ac:dyDescent="0.25">
      <c r="A32" t="s">
        <v>28</v>
      </c>
      <c r="B32" s="7">
        <v>446</v>
      </c>
      <c r="C32" s="1" t="s">
        <v>20</v>
      </c>
      <c r="D32" s="1" t="s">
        <v>38</v>
      </c>
      <c r="E32" s="1" t="s">
        <v>66</v>
      </c>
      <c r="F32" s="2" t="s">
        <v>9</v>
      </c>
      <c r="G32" s="3">
        <v>1024122.7734602557</v>
      </c>
      <c r="H32" s="3">
        <v>93110.188046219177</v>
      </c>
      <c r="I32" s="3">
        <f t="shared" si="0"/>
        <v>931012.58541403653</v>
      </c>
      <c r="J32" s="5">
        <v>89813</v>
      </c>
      <c r="K32" s="4">
        <v>7202.2199999999993</v>
      </c>
      <c r="L32" s="4" t="s">
        <v>19</v>
      </c>
    </row>
    <row r="33" spans="1:13" ht="15.75" x14ac:dyDescent="0.25">
      <c r="A33" t="s">
        <v>28</v>
      </c>
      <c r="B33" s="7">
        <v>460</v>
      </c>
      <c r="C33" s="1" t="s">
        <v>8</v>
      </c>
      <c r="D33" s="1" t="s">
        <v>16</v>
      </c>
      <c r="E33" s="1" t="s">
        <v>65</v>
      </c>
      <c r="F33" s="2" t="s">
        <v>9</v>
      </c>
      <c r="G33" s="3">
        <v>2335784.9376293616</v>
      </c>
      <c r="H33" s="3">
        <v>1074201.2305070527</v>
      </c>
      <c r="I33" s="3">
        <f t="shared" si="0"/>
        <v>1261583.7071223089</v>
      </c>
      <c r="J33" s="5">
        <v>434670</v>
      </c>
      <c r="K33" s="4">
        <v>8966.961000000003</v>
      </c>
      <c r="L33" s="4" t="s">
        <v>19</v>
      </c>
    </row>
    <row r="34" spans="1:13" ht="15.75" x14ac:dyDescent="0.25">
      <c r="A34" t="s">
        <v>28</v>
      </c>
      <c r="B34" s="7">
        <v>464</v>
      </c>
      <c r="C34" s="1" t="s">
        <v>8</v>
      </c>
      <c r="D34" s="1" t="s">
        <v>16</v>
      </c>
      <c r="E34" s="1" t="s">
        <v>65</v>
      </c>
      <c r="F34" s="2" t="s">
        <v>9</v>
      </c>
      <c r="G34" s="3">
        <v>989903.34114464163</v>
      </c>
      <c r="H34" s="3">
        <v>144066.97144231753</v>
      </c>
      <c r="I34" s="3">
        <f t="shared" si="0"/>
        <v>845836.36970232404</v>
      </c>
      <c r="J34" s="5">
        <v>59618</v>
      </c>
      <c r="K34" s="4">
        <v>4779.4119999999984</v>
      </c>
      <c r="L34" s="4" t="s">
        <v>19</v>
      </c>
    </row>
    <row r="35" spans="1:13" ht="15.75" x14ac:dyDescent="0.25">
      <c r="A35" t="s">
        <v>28</v>
      </c>
      <c r="B35" s="7">
        <v>465</v>
      </c>
      <c r="C35" s="1" t="s">
        <v>8</v>
      </c>
      <c r="D35" s="1" t="s">
        <v>16</v>
      </c>
      <c r="E35" s="1" t="s">
        <v>67</v>
      </c>
      <c r="F35" s="2" t="s">
        <v>9</v>
      </c>
      <c r="G35" s="3">
        <v>2011094.4848768602</v>
      </c>
      <c r="H35" s="3">
        <v>498902.61285116751</v>
      </c>
      <c r="I35" s="3">
        <f t="shared" si="0"/>
        <v>1512191.8720256926</v>
      </c>
      <c r="J35" s="5">
        <v>244543</v>
      </c>
      <c r="K35" s="4">
        <v>10541.565999999999</v>
      </c>
      <c r="L35" s="4" t="s">
        <v>19</v>
      </c>
      <c r="M35" s="9" t="s">
        <v>22</v>
      </c>
    </row>
    <row r="36" spans="1:13" ht="15.75" x14ac:dyDescent="0.25">
      <c r="A36" t="s">
        <v>28</v>
      </c>
      <c r="B36" s="7">
        <v>470</v>
      </c>
      <c r="C36" s="1" t="s">
        <v>8</v>
      </c>
      <c r="D36" s="1" t="s">
        <v>16</v>
      </c>
      <c r="E36" s="1" t="s">
        <v>65</v>
      </c>
      <c r="F36" s="2" t="s">
        <v>9</v>
      </c>
      <c r="G36" s="3">
        <v>732524.3946523089</v>
      </c>
      <c r="H36" s="3">
        <v>356505.58528693108</v>
      </c>
      <c r="I36" s="3">
        <f t="shared" si="0"/>
        <v>376018.80936537782</v>
      </c>
      <c r="J36" s="5">
        <v>142347</v>
      </c>
      <c r="K36" s="4">
        <v>3433.2420000000002</v>
      </c>
      <c r="L36" s="4" t="s">
        <v>19</v>
      </c>
    </row>
    <row r="37" spans="1:13" ht="15.75" x14ac:dyDescent="0.25">
      <c r="A37" t="s">
        <v>28</v>
      </c>
      <c r="B37" s="7">
        <v>472</v>
      </c>
      <c r="C37" s="1" t="s">
        <v>8</v>
      </c>
      <c r="D37" s="1" t="s">
        <v>16</v>
      </c>
      <c r="E37" s="1" t="s">
        <v>65</v>
      </c>
      <c r="F37" s="2" t="s">
        <v>9</v>
      </c>
      <c r="G37" s="3">
        <v>728860.87647150282</v>
      </c>
      <c r="H37" s="3">
        <v>226441.59088211233</v>
      </c>
      <c r="I37" s="3">
        <f t="shared" si="0"/>
        <v>502419.28558939049</v>
      </c>
      <c r="J37" s="5">
        <v>91347</v>
      </c>
      <c r="K37" s="4">
        <v>3721.1289999999999</v>
      </c>
      <c r="L37" s="4" t="s">
        <v>19</v>
      </c>
    </row>
    <row r="38" spans="1:13" ht="15.75" x14ac:dyDescent="0.25">
      <c r="A38" t="s">
        <v>28</v>
      </c>
      <c r="B38" s="7">
        <v>475</v>
      </c>
      <c r="C38" s="1" t="s">
        <v>8</v>
      </c>
      <c r="D38" s="1" t="s">
        <v>16</v>
      </c>
      <c r="E38" s="1" t="s">
        <v>65</v>
      </c>
      <c r="F38" s="2" t="s">
        <v>9</v>
      </c>
      <c r="G38" s="3">
        <v>753851.59598061233</v>
      </c>
      <c r="H38" s="3">
        <v>131436.1737870145</v>
      </c>
      <c r="I38" s="3">
        <f t="shared" si="0"/>
        <v>622415.42219359777</v>
      </c>
      <c r="J38" s="5">
        <v>59733</v>
      </c>
      <c r="K38" s="4">
        <v>3998.8809999999994</v>
      </c>
      <c r="L38" s="4" t="s">
        <v>19</v>
      </c>
      <c r="M38" s="9" t="s">
        <v>23</v>
      </c>
    </row>
    <row r="39" spans="1:13" ht="15.75" x14ac:dyDescent="0.25">
      <c r="A39" t="s">
        <v>28</v>
      </c>
      <c r="B39" s="7">
        <v>476</v>
      </c>
      <c r="C39" s="1" t="s">
        <v>8</v>
      </c>
      <c r="D39" s="1" t="s">
        <v>16</v>
      </c>
      <c r="E39" s="1" t="s">
        <v>65</v>
      </c>
      <c r="F39" s="2" t="s">
        <v>9</v>
      </c>
      <c r="G39" s="3">
        <v>960836.15805654018</v>
      </c>
      <c r="H39" s="3">
        <v>289516.310120621</v>
      </c>
      <c r="I39" s="3">
        <f t="shared" si="0"/>
        <v>671319.84793591918</v>
      </c>
      <c r="J39" s="5">
        <v>111813</v>
      </c>
      <c r="K39" s="4">
        <v>5022.0499999999993</v>
      </c>
      <c r="L39" s="4" t="s">
        <v>19</v>
      </c>
    </row>
    <row r="40" spans="1:13" ht="15.75" x14ac:dyDescent="0.25">
      <c r="A40" t="s">
        <v>28</v>
      </c>
      <c r="B40" s="7">
        <v>477</v>
      </c>
      <c r="C40" s="1" t="s">
        <v>8</v>
      </c>
      <c r="D40" s="1" t="s">
        <v>16</v>
      </c>
      <c r="E40" s="1" t="s">
        <v>65</v>
      </c>
      <c r="F40" s="2" t="s">
        <v>9</v>
      </c>
      <c r="G40" s="3">
        <v>1875586.0590598367</v>
      </c>
      <c r="H40" s="3">
        <v>881063.97543677059</v>
      </c>
      <c r="I40" s="3">
        <f t="shared" si="0"/>
        <v>994522.08362306608</v>
      </c>
      <c r="J40" s="5">
        <v>354372</v>
      </c>
      <c r="K40" s="4">
        <v>8629.9300000000021</v>
      </c>
      <c r="L40" s="4" t="s">
        <v>19</v>
      </c>
    </row>
    <row r="41" spans="1:13" ht="15.75" x14ac:dyDescent="0.25">
      <c r="A41" t="s">
        <v>28</v>
      </c>
      <c r="B41" s="7">
        <v>478</v>
      </c>
      <c r="C41" s="1" t="s">
        <v>8</v>
      </c>
      <c r="D41" s="1" t="s">
        <v>16</v>
      </c>
      <c r="E41" s="1" t="s">
        <v>65</v>
      </c>
      <c r="F41" s="2" t="s">
        <v>9</v>
      </c>
      <c r="G41" s="3">
        <v>568149.9167666951</v>
      </c>
      <c r="H41" s="3">
        <v>87820.067831040651</v>
      </c>
      <c r="I41" s="3">
        <f t="shared" si="0"/>
        <v>480329.84893565445</v>
      </c>
      <c r="J41" s="5">
        <v>34954</v>
      </c>
      <c r="K41" s="4">
        <v>2792.8110000000006</v>
      </c>
      <c r="L41" s="4" t="s">
        <v>19</v>
      </c>
      <c r="M41" s="9" t="s">
        <v>24</v>
      </c>
    </row>
    <row r="42" spans="1:13" ht="15.75" x14ac:dyDescent="0.25">
      <c r="A42" t="s">
        <v>28</v>
      </c>
      <c r="B42" s="7">
        <v>479</v>
      </c>
      <c r="C42" s="1" t="s">
        <v>8</v>
      </c>
      <c r="D42" s="1" t="s">
        <v>16</v>
      </c>
      <c r="E42" s="1" t="s">
        <v>65</v>
      </c>
      <c r="F42" s="2" t="s">
        <v>9</v>
      </c>
      <c r="G42" s="3">
        <v>213714.83927772177</v>
      </c>
      <c r="H42" s="3">
        <v>33970.990950953455</v>
      </c>
      <c r="I42" s="3">
        <f t="shared" si="0"/>
        <v>179743.84832676832</v>
      </c>
      <c r="J42" s="5">
        <v>12775</v>
      </c>
      <c r="K42" s="4">
        <v>1088.153</v>
      </c>
      <c r="L42" s="4" t="s">
        <v>19</v>
      </c>
    </row>
    <row r="43" spans="1:13" ht="15.75" x14ac:dyDescent="0.25">
      <c r="A43" t="s">
        <v>28</v>
      </c>
      <c r="B43" s="7">
        <v>480</v>
      </c>
      <c r="C43" s="1" t="s">
        <v>8</v>
      </c>
      <c r="D43" s="1" t="s">
        <v>16</v>
      </c>
      <c r="E43" s="1" t="s">
        <v>65</v>
      </c>
      <c r="F43" s="2" t="s">
        <v>9</v>
      </c>
      <c r="G43" s="3">
        <v>745775.17076592613</v>
      </c>
      <c r="H43" s="3">
        <v>331721.96633385168</v>
      </c>
      <c r="I43" s="3">
        <f t="shared" si="0"/>
        <v>414053.20443207445</v>
      </c>
      <c r="J43" s="5">
        <v>140759</v>
      </c>
      <c r="K43" s="4">
        <v>3663.945999999999</v>
      </c>
      <c r="L43" s="4" t="s">
        <v>19</v>
      </c>
    </row>
    <row r="44" spans="1:13" ht="15.75" x14ac:dyDescent="0.25">
      <c r="A44" t="s">
        <v>28</v>
      </c>
      <c r="B44" s="7">
        <v>484</v>
      </c>
      <c r="C44" s="1" t="s">
        <v>8</v>
      </c>
      <c r="D44" s="1" t="s">
        <v>16</v>
      </c>
      <c r="E44" s="1" t="s">
        <v>65</v>
      </c>
      <c r="F44" s="2" t="s">
        <v>9</v>
      </c>
      <c r="G44" s="3">
        <v>289837.46972173429</v>
      </c>
      <c r="H44" s="3">
        <v>122213.03591527969</v>
      </c>
      <c r="I44" s="3">
        <f t="shared" si="0"/>
        <v>167624.43380645459</v>
      </c>
      <c r="J44" s="5">
        <v>51666</v>
      </c>
      <c r="K44" s="4">
        <v>1538.9989999999998</v>
      </c>
      <c r="L44" s="4" t="s">
        <v>19</v>
      </c>
    </row>
    <row r="45" spans="1:13" ht="15.75" x14ac:dyDescent="0.25">
      <c r="A45" t="s">
        <v>28</v>
      </c>
      <c r="B45" s="7">
        <v>489</v>
      </c>
      <c r="C45" s="1" t="s">
        <v>20</v>
      </c>
      <c r="D45" s="1" t="s">
        <v>16</v>
      </c>
      <c r="E45" s="1" t="s">
        <v>65</v>
      </c>
      <c r="F45" s="2" t="s">
        <v>9</v>
      </c>
      <c r="G45" s="3">
        <v>224320.40629301191</v>
      </c>
      <c r="H45" s="3">
        <v>27381.712655664658</v>
      </c>
      <c r="I45" s="3">
        <f t="shared" si="0"/>
        <v>196938.69363734726</v>
      </c>
      <c r="J45" s="5">
        <v>19949</v>
      </c>
      <c r="K45" s="4">
        <v>1264.4940000000001</v>
      </c>
      <c r="L45" s="4" t="s">
        <v>19</v>
      </c>
    </row>
    <row r="46" spans="1:13" ht="60" x14ac:dyDescent="0.25">
      <c r="A46" t="s">
        <v>28</v>
      </c>
      <c r="B46" s="7">
        <v>490</v>
      </c>
      <c r="C46" s="1" t="s">
        <v>8</v>
      </c>
      <c r="D46" s="1" t="s">
        <v>16</v>
      </c>
      <c r="E46" s="1" t="s">
        <v>62</v>
      </c>
      <c r="F46" s="2" t="s">
        <v>9</v>
      </c>
      <c r="G46" s="3">
        <v>1171546.6302417177</v>
      </c>
      <c r="H46" s="3">
        <v>332933.85670530185</v>
      </c>
      <c r="I46" s="3">
        <f t="shared" si="0"/>
        <v>838612.77353641577</v>
      </c>
      <c r="J46" s="5">
        <v>149936</v>
      </c>
      <c r="K46" s="4">
        <v>6142.6580000000013</v>
      </c>
      <c r="L46" s="4" t="s">
        <v>19</v>
      </c>
      <c r="M46" s="9" t="s">
        <v>25</v>
      </c>
    </row>
    <row r="47" spans="1:13" ht="30" x14ac:dyDescent="0.25">
      <c r="A47" t="s">
        <v>28</v>
      </c>
      <c r="B47" s="7">
        <v>491</v>
      </c>
      <c r="C47" s="1" t="s">
        <v>8</v>
      </c>
      <c r="D47" s="1" t="s">
        <v>16</v>
      </c>
      <c r="E47" s="1" t="s">
        <v>62</v>
      </c>
      <c r="F47" s="2" t="s">
        <v>9</v>
      </c>
      <c r="G47" s="3">
        <v>260261.00883736665</v>
      </c>
      <c r="H47" s="3">
        <v>15516.559767434745</v>
      </c>
      <c r="I47" s="3">
        <f t="shared" si="0"/>
        <v>244744.4490699319</v>
      </c>
      <c r="J47" s="5">
        <v>9168</v>
      </c>
      <c r="K47" s="4">
        <v>1425.1489999999999</v>
      </c>
      <c r="L47" s="4" t="s">
        <v>19</v>
      </c>
      <c r="M47" s="9" t="s">
        <v>26</v>
      </c>
    </row>
    <row r="48" spans="1:13" ht="30" x14ac:dyDescent="0.25">
      <c r="A48" t="s">
        <v>28</v>
      </c>
      <c r="B48" s="7">
        <v>492</v>
      </c>
      <c r="C48" s="1" t="s">
        <v>8</v>
      </c>
      <c r="D48" s="1" t="s">
        <v>16</v>
      </c>
      <c r="E48" s="1" t="s">
        <v>62</v>
      </c>
      <c r="F48" s="2" t="s">
        <v>9</v>
      </c>
      <c r="G48" s="3">
        <v>146462.64309369939</v>
      </c>
      <c r="H48" s="3">
        <v>9128.4050377940493</v>
      </c>
      <c r="I48" s="3">
        <f t="shared" si="0"/>
        <v>137334.23805590533</v>
      </c>
      <c r="J48" s="5">
        <v>3026</v>
      </c>
      <c r="K48" s="4">
        <v>996.67100000000005</v>
      </c>
      <c r="L48" s="4" t="s">
        <v>19</v>
      </c>
      <c r="M48" s="9" t="s">
        <v>26</v>
      </c>
    </row>
    <row r="49" spans="1:13" ht="45" x14ac:dyDescent="0.25">
      <c r="A49" t="s">
        <v>28</v>
      </c>
      <c r="B49" s="7">
        <v>493</v>
      </c>
      <c r="C49" s="1" t="s">
        <v>8</v>
      </c>
      <c r="D49" s="1" t="s">
        <v>16</v>
      </c>
      <c r="E49" s="1" t="s">
        <v>62</v>
      </c>
      <c r="F49" s="2" t="s">
        <v>9</v>
      </c>
      <c r="G49" s="3">
        <v>344833.08259505627</v>
      </c>
      <c r="H49" s="3">
        <v>57623.786031065116</v>
      </c>
      <c r="I49" s="3">
        <f t="shared" si="0"/>
        <v>287209.29656399117</v>
      </c>
      <c r="J49" s="5">
        <v>27966</v>
      </c>
      <c r="K49" s="4">
        <v>1444.5419999999999</v>
      </c>
      <c r="L49" s="4" t="s">
        <v>19</v>
      </c>
      <c r="M49" s="9" t="s">
        <v>27</v>
      </c>
    </row>
    <row r="50" spans="1:13" ht="30" x14ac:dyDescent="0.25">
      <c r="A50" t="s">
        <v>28</v>
      </c>
      <c r="B50" s="7">
        <v>496</v>
      </c>
      <c r="C50" s="1" t="s">
        <v>20</v>
      </c>
      <c r="D50" s="1" t="s">
        <v>38</v>
      </c>
      <c r="E50" s="1" t="s">
        <v>63</v>
      </c>
      <c r="F50" s="2" t="s">
        <v>9</v>
      </c>
      <c r="G50" s="3">
        <v>413511.57012269786</v>
      </c>
      <c r="H50" s="3">
        <v>15627.183174782556</v>
      </c>
      <c r="I50" s="3">
        <f t="shared" si="0"/>
        <v>397884.38694791531</v>
      </c>
      <c r="J50" s="5">
        <v>18973</v>
      </c>
      <c r="K50" s="4">
        <v>4673.9220000000014</v>
      </c>
      <c r="L50" s="4" t="s">
        <v>19</v>
      </c>
      <c r="M50" s="9" t="s">
        <v>26</v>
      </c>
    </row>
    <row r="51" spans="1:13" ht="15.75" x14ac:dyDescent="0.25">
      <c r="A51" t="s">
        <v>28</v>
      </c>
      <c r="B51" s="7">
        <v>440</v>
      </c>
      <c r="C51" s="1" t="s">
        <v>20</v>
      </c>
      <c r="D51" s="1" t="s">
        <v>38</v>
      </c>
      <c r="E51" s="1" t="s">
        <v>66</v>
      </c>
      <c r="F51" s="2" t="s">
        <v>12</v>
      </c>
      <c r="G51" s="3">
        <v>132629.30227276962</v>
      </c>
      <c r="H51" s="3">
        <v>4383.0583744644082</v>
      </c>
      <c r="I51" s="3">
        <f t="shared" si="0"/>
        <v>128246.24389830521</v>
      </c>
      <c r="J51" s="5">
        <v>4858</v>
      </c>
      <c r="K51" s="4">
        <v>994.73400000000004</v>
      </c>
      <c r="L51" s="4" t="s">
        <v>19</v>
      </c>
    </row>
    <row r="52" spans="1:13" ht="15.75" x14ac:dyDescent="0.25">
      <c r="A52" t="s">
        <v>28</v>
      </c>
      <c r="B52" s="7">
        <v>444</v>
      </c>
      <c r="C52" s="1" t="s">
        <v>20</v>
      </c>
      <c r="D52" s="1" t="s">
        <v>38</v>
      </c>
      <c r="E52" s="1" t="s">
        <v>66</v>
      </c>
      <c r="F52" s="2" t="s">
        <v>12</v>
      </c>
      <c r="G52" s="3">
        <v>193389.51149460534</v>
      </c>
      <c r="H52" s="3">
        <v>29743.52752524276</v>
      </c>
      <c r="I52" s="3">
        <f t="shared" si="0"/>
        <v>163645.98396936257</v>
      </c>
      <c r="J52" s="5">
        <v>33092</v>
      </c>
      <c r="K52" s="4">
        <v>1281.684</v>
      </c>
      <c r="L52" s="4" t="s">
        <v>19</v>
      </c>
    </row>
    <row r="53" spans="1:13" ht="15.75" x14ac:dyDescent="0.25">
      <c r="A53" t="s">
        <v>28</v>
      </c>
      <c r="B53" s="7">
        <v>445</v>
      </c>
      <c r="C53" s="1" t="s">
        <v>20</v>
      </c>
      <c r="D53" s="1" t="s">
        <v>38</v>
      </c>
      <c r="E53" s="1" t="s">
        <v>66</v>
      </c>
      <c r="F53" s="2" t="s">
        <v>12</v>
      </c>
      <c r="G53" s="3">
        <v>113780.50078277985</v>
      </c>
      <c r="H53" s="3">
        <v>7653.8868098093317</v>
      </c>
      <c r="I53" s="3">
        <f t="shared" si="0"/>
        <v>106126.61397297052</v>
      </c>
      <c r="J53" s="5">
        <v>8479</v>
      </c>
      <c r="K53" s="4">
        <v>861.94800000000032</v>
      </c>
      <c r="L53" s="4" t="s">
        <v>19</v>
      </c>
    </row>
    <row r="54" spans="1:13" ht="15.75" x14ac:dyDescent="0.25">
      <c r="A54" t="s">
        <v>28</v>
      </c>
      <c r="B54" s="7">
        <v>440</v>
      </c>
      <c r="C54" s="1" t="s">
        <v>20</v>
      </c>
      <c r="D54" s="1" t="s">
        <v>38</v>
      </c>
      <c r="E54" s="1" t="s">
        <v>66</v>
      </c>
      <c r="F54" s="2" t="s">
        <v>13</v>
      </c>
      <c r="G54" s="3">
        <v>137541.49865324257</v>
      </c>
      <c r="H54" s="3">
        <v>3317.0189347846854</v>
      </c>
      <c r="I54" s="3">
        <f t="shared" si="0"/>
        <v>134224.47971845788</v>
      </c>
      <c r="J54" s="5">
        <v>5485</v>
      </c>
      <c r="K54" s="4">
        <v>1031.576</v>
      </c>
      <c r="L54" s="4" t="s">
        <v>19</v>
      </c>
    </row>
    <row r="55" spans="1:13" ht="15.75" x14ac:dyDescent="0.25">
      <c r="A55" t="s">
        <v>28</v>
      </c>
      <c r="B55" s="7">
        <v>444</v>
      </c>
      <c r="C55" s="1" t="s">
        <v>20</v>
      </c>
      <c r="D55" s="1" t="s">
        <v>38</v>
      </c>
      <c r="E55" s="1" t="s">
        <v>66</v>
      </c>
      <c r="F55" s="2" t="s">
        <v>13</v>
      </c>
      <c r="G55" s="3">
        <v>200549.11715047993</v>
      </c>
      <c r="H55" s="3">
        <v>23405.644299478365</v>
      </c>
      <c r="I55" s="3">
        <f t="shared" si="0"/>
        <v>177143.47285100157</v>
      </c>
      <c r="J55" s="5">
        <v>33810</v>
      </c>
      <c r="K55" s="4">
        <v>1328.9759999999999</v>
      </c>
      <c r="L55" s="4" t="s">
        <v>19</v>
      </c>
    </row>
    <row r="56" spans="1:13" ht="15.75" x14ac:dyDescent="0.25">
      <c r="A56" t="s">
        <v>28</v>
      </c>
      <c r="B56" s="7">
        <v>445</v>
      </c>
      <c r="C56" s="1" t="s">
        <v>20</v>
      </c>
      <c r="D56" s="1" t="s">
        <v>38</v>
      </c>
      <c r="E56" s="1" t="s">
        <v>66</v>
      </c>
      <c r="F56" s="2" t="s">
        <v>13</v>
      </c>
      <c r="G56" s="3">
        <v>117994.59340436429</v>
      </c>
      <c r="H56" s="3">
        <v>5950.3026116496612</v>
      </c>
      <c r="I56" s="3">
        <f t="shared" si="0"/>
        <v>112044.29079271463</v>
      </c>
      <c r="J56" s="5">
        <v>8540</v>
      </c>
      <c r="K56" s="4">
        <v>893.8720000000003</v>
      </c>
      <c r="L56" s="4" t="s">
        <v>19</v>
      </c>
    </row>
    <row r="57" spans="1:13" ht="15.75" x14ac:dyDescent="0.25">
      <c r="A57" t="s">
        <v>30</v>
      </c>
      <c r="B57" s="7">
        <v>684</v>
      </c>
      <c r="C57" s="1" t="s">
        <v>8</v>
      </c>
      <c r="D57" s="1" t="s">
        <v>16</v>
      </c>
      <c r="E57" s="1" t="s">
        <v>62</v>
      </c>
      <c r="F57" s="2" t="s">
        <v>9</v>
      </c>
      <c r="G57" s="3">
        <v>1213521</v>
      </c>
      <c r="H57" s="3">
        <v>123587</v>
      </c>
      <c r="I57" s="3">
        <f t="shared" si="0"/>
        <v>1089934</v>
      </c>
      <c r="J57" s="5">
        <v>81869</v>
      </c>
      <c r="K57" s="4">
        <v>6851.54</v>
      </c>
      <c r="L57" s="4">
        <v>6851.54</v>
      </c>
    </row>
    <row r="58" spans="1:13" ht="15.75" x14ac:dyDescent="0.25">
      <c r="A58" t="s">
        <v>30</v>
      </c>
      <c r="B58" s="7">
        <v>690</v>
      </c>
      <c r="C58" s="1" t="s">
        <v>8</v>
      </c>
      <c r="D58" s="1" t="s">
        <v>16</v>
      </c>
      <c r="E58" s="1" t="s">
        <v>62</v>
      </c>
      <c r="F58" s="2" t="s">
        <v>9</v>
      </c>
      <c r="G58" s="3">
        <v>2138459</v>
      </c>
      <c r="H58" s="3">
        <v>932269</v>
      </c>
      <c r="I58" s="3">
        <f t="shared" si="0"/>
        <v>1206190</v>
      </c>
      <c r="J58" s="5">
        <v>361673</v>
      </c>
      <c r="K58" s="4">
        <v>11964.28</v>
      </c>
      <c r="L58" s="4">
        <v>11964.28</v>
      </c>
    </row>
    <row r="59" spans="1:13" ht="15.75" x14ac:dyDescent="0.25">
      <c r="A59" t="s">
        <v>30</v>
      </c>
      <c r="B59" s="7">
        <v>691</v>
      </c>
      <c r="C59" s="1" t="s">
        <v>8</v>
      </c>
      <c r="D59" s="1" t="s">
        <v>16</v>
      </c>
      <c r="E59" s="1" t="s">
        <v>62</v>
      </c>
      <c r="F59" s="2" t="s">
        <v>9</v>
      </c>
      <c r="G59" s="3">
        <v>56607</v>
      </c>
      <c r="H59" s="3">
        <v>18487</v>
      </c>
      <c r="I59" s="3">
        <f t="shared" si="0"/>
        <v>38120</v>
      </c>
      <c r="J59" s="5">
        <v>9403</v>
      </c>
      <c r="K59" s="4">
        <v>267.13</v>
      </c>
      <c r="L59" s="4">
        <v>267.13</v>
      </c>
    </row>
    <row r="60" spans="1:13" ht="15.75" x14ac:dyDescent="0.25">
      <c r="A60" t="s">
        <v>30</v>
      </c>
      <c r="B60" s="7">
        <v>692</v>
      </c>
      <c r="C60" s="1" t="s">
        <v>8</v>
      </c>
      <c r="D60" s="1" t="s">
        <v>16</v>
      </c>
      <c r="E60" s="1" t="s">
        <v>62</v>
      </c>
      <c r="F60" s="2" t="s">
        <v>9</v>
      </c>
      <c r="G60" s="3">
        <v>330146</v>
      </c>
      <c r="H60" s="3">
        <v>106788</v>
      </c>
      <c r="I60" s="3">
        <f t="shared" si="0"/>
        <v>223358</v>
      </c>
      <c r="J60" s="5">
        <v>40227</v>
      </c>
      <c r="K60" s="4">
        <v>1608.14</v>
      </c>
      <c r="L60" s="4">
        <v>1608.14</v>
      </c>
    </row>
    <row r="61" spans="1:13" ht="15.75" x14ac:dyDescent="0.25">
      <c r="A61" t="s">
        <v>30</v>
      </c>
      <c r="B61" s="7">
        <v>694</v>
      </c>
      <c r="C61" s="1" t="s">
        <v>8</v>
      </c>
      <c r="D61" s="1" t="s">
        <v>16</v>
      </c>
      <c r="E61" s="1" t="s">
        <v>66</v>
      </c>
      <c r="F61" s="2" t="s">
        <v>9</v>
      </c>
      <c r="G61" s="3">
        <v>421372</v>
      </c>
      <c r="H61" s="3">
        <v>56264</v>
      </c>
      <c r="I61" s="3">
        <f t="shared" si="0"/>
        <v>365108</v>
      </c>
      <c r="J61" s="5">
        <v>23407</v>
      </c>
      <c r="K61" s="4">
        <v>2596.35</v>
      </c>
      <c r="L61" s="4">
        <v>2596.35</v>
      </c>
    </row>
    <row r="62" spans="1:13" ht="15.75" x14ac:dyDescent="0.25">
      <c r="A62" t="s">
        <v>30</v>
      </c>
      <c r="B62" s="7">
        <v>695</v>
      </c>
      <c r="C62" s="1" t="s">
        <v>8</v>
      </c>
      <c r="D62" s="1" t="s">
        <v>16</v>
      </c>
      <c r="E62" s="1" t="s">
        <v>62</v>
      </c>
      <c r="F62" s="2" t="s">
        <v>9</v>
      </c>
      <c r="G62" s="3">
        <v>769934</v>
      </c>
      <c r="H62" s="3">
        <v>199004</v>
      </c>
      <c r="I62" s="3">
        <f t="shared" si="0"/>
        <v>570930</v>
      </c>
      <c r="J62" s="5">
        <v>76599</v>
      </c>
      <c r="K62" s="4">
        <v>3428.52</v>
      </c>
      <c r="L62" s="4">
        <v>3428.52</v>
      </c>
    </row>
    <row r="63" spans="1:13" ht="15.75" x14ac:dyDescent="0.25">
      <c r="A63" t="s">
        <v>30</v>
      </c>
      <c r="B63" s="7">
        <v>697</v>
      </c>
      <c r="C63" s="1" t="s">
        <v>8</v>
      </c>
      <c r="D63" s="1" t="s">
        <v>16</v>
      </c>
      <c r="E63" s="1" t="s">
        <v>62</v>
      </c>
      <c r="F63" s="2" t="s">
        <v>9</v>
      </c>
      <c r="G63" s="3">
        <v>547119</v>
      </c>
      <c r="H63" s="3">
        <v>294310</v>
      </c>
      <c r="I63" s="3">
        <f t="shared" si="0"/>
        <v>252809</v>
      </c>
      <c r="J63" s="5">
        <v>63210</v>
      </c>
      <c r="K63" s="4">
        <v>2543.96</v>
      </c>
      <c r="L63" s="4">
        <v>2543.96</v>
      </c>
    </row>
    <row r="64" spans="1:13" ht="15.75" x14ac:dyDescent="0.25">
      <c r="A64" t="s">
        <v>30</v>
      </c>
      <c r="B64" s="7">
        <v>698</v>
      </c>
      <c r="C64" s="1" t="s">
        <v>8</v>
      </c>
      <c r="D64" s="1" t="s">
        <v>16</v>
      </c>
      <c r="E64" s="1" t="s">
        <v>66</v>
      </c>
      <c r="F64" s="2" t="s">
        <v>9</v>
      </c>
      <c r="G64" s="3">
        <v>2192419</v>
      </c>
      <c r="H64" s="3">
        <v>394626</v>
      </c>
      <c r="I64" s="3">
        <f t="shared" si="0"/>
        <v>1797793</v>
      </c>
      <c r="J64" s="5">
        <v>189990</v>
      </c>
      <c r="K64" s="4">
        <v>12325.15</v>
      </c>
      <c r="L64" s="4">
        <v>12325.15</v>
      </c>
    </row>
    <row r="65" spans="1:12" ht="15.75" x14ac:dyDescent="0.25">
      <c r="A65" t="s">
        <v>30</v>
      </c>
      <c r="B65" s="7">
        <v>699</v>
      </c>
      <c r="C65" s="1" t="s">
        <v>8</v>
      </c>
      <c r="D65" s="1" t="s">
        <v>16</v>
      </c>
      <c r="E65" s="1" t="s">
        <v>62</v>
      </c>
      <c r="F65" s="2" t="s">
        <v>9</v>
      </c>
      <c r="G65" s="3">
        <v>1238034</v>
      </c>
      <c r="H65" s="3">
        <v>387850</v>
      </c>
      <c r="I65" s="3">
        <f t="shared" si="0"/>
        <v>850184</v>
      </c>
      <c r="J65" s="5">
        <v>142201</v>
      </c>
      <c r="K65" s="4">
        <v>5960.99</v>
      </c>
      <c r="L65" s="4">
        <v>5960.99</v>
      </c>
    </row>
    <row r="66" spans="1:12" ht="15.75" x14ac:dyDescent="0.25">
      <c r="A66" t="s">
        <v>30</v>
      </c>
      <c r="B66" s="7">
        <v>687</v>
      </c>
      <c r="C66" s="1" t="s">
        <v>8</v>
      </c>
      <c r="D66" s="1" t="s">
        <v>16</v>
      </c>
      <c r="E66" s="1" t="s">
        <v>65</v>
      </c>
      <c r="F66" s="2" t="s">
        <v>9</v>
      </c>
      <c r="G66" s="3">
        <v>218787</v>
      </c>
      <c r="H66" s="3">
        <v>33208</v>
      </c>
      <c r="I66" s="3">
        <f t="shared" si="0"/>
        <v>185579</v>
      </c>
      <c r="J66" s="5">
        <v>12471</v>
      </c>
      <c r="K66" s="4">
        <v>804.69</v>
      </c>
      <c r="L66" s="4">
        <v>804.69</v>
      </c>
    </row>
    <row r="67" spans="1:12" ht="15.75" x14ac:dyDescent="0.25">
      <c r="A67" t="s">
        <v>30</v>
      </c>
      <c r="B67" s="7">
        <v>682</v>
      </c>
      <c r="C67" s="1" t="s">
        <v>8</v>
      </c>
      <c r="D67" s="1" t="s">
        <v>16</v>
      </c>
      <c r="E67" s="1" t="s">
        <v>65</v>
      </c>
      <c r="F67" s="2" t="s">
        <v>9</v>
      </c>
      <c r="G67" s="3">
        <v>565768</v>
      </c>
      <c r="H67" s="3">
        <v>244114</v>
      </c>
      <c r="I67" s="3">
        <f t="shared" ref="I67:I130" si="1">+G67-H67</f>
        <v>321654</v>
      </c>
      <c r="J67" s="5">
        <v>110443</v>
      </c>
      <c r="K67" s="4">
        <v>2327.4899999999998</v>
      </c>
      <c r="L67" s="4">
        <v>2327.4899999999998</v>
      </c>
    </row>
    <row r="68" spans="1:12" ht="15.75" x14ac:dyDescent="0.25">
      <c r="A68" t="s">
        <v>30</v>
      </c>
      <c r="B68" s="7">
        <v>635</v>
      </c>
      <c r="C68" s="1" t="s">
        <v>29</v>
      </c>
      <c r="D68" s="1" t="s">
        <v>38</v>
      </c>
      <c r="E68" s="1" t="s">
        <v>64</v>
      </c>
      <c r="F68" s="2" t="s">
        <v>9</v>
      </c>
      <c r="G68" s="3">
        <v>12248</v>
      </c>
      <c r="H68" s="3">
        <v>226</v>
      </c>
      <c r="I68" s="3">
        <f t="shared" si="1"/>
        <v>12022</v>
      </c>
      <c r="J68" s="5">
        <v>327</v>
      </c>
      <c r="K68" s="4">
        <v>87.4</v>
      </c>
      <c r="L68" s="4">
        <v>87.4</v>
      </c>
    </row>
    <row r="69" spans="1:12" ht="15.75" x14ac:dyDescent="0.25">
      <c r="A69" t="s">
        <v>30</v>
      </c>
      <c r="B69" s="7">
        <v>636</v>
      </c>
      <c r="C69" s="1" t="s">
        <v>29</v>
      </c>
      <c r="D69" s="1" t="s">
        <v>38</v>
      </c>
      <c r="E69" s="1" t="s">
        <v>64</v>
      </c>
      <c r="F69" s="2" t="s">
        <v>9</v>
      </c>
      <c r="G69" s="3">
        <v>12266</v>
      </c>
      <c r="H69" s="3">
        <v>75</v>
      </c>
      <c r="I69" s="3">
        <f t="shared" si="1"/>
        <v>12191</v>
      </c>
      <c r="J69" s="5">
        <v>83</v>
      </c>
      <c r="K69" s="4">
        <v>54</v>
      </c>
      <c r="L69" s="4">
        <v>54</v>
      </c>
    </row>
    <row r="70" spans="1:12" ht="15.75" x14ac:dyDescent="0.25">
      <c r="A70" t="s">
        <v>30</v>
      </c>
      <c r="B70" s="7">
        <v>632</v>
      </c>
      <c r="C70" s="1" t="s">
        <v>29</v>
      </c>
      <c r="D70" s="1" t="s">
        <v>38</v>
      </c>
      <c r="E70" s="1" t="s">
        <v>68</v>
      </c>
      <c r="F70" s="2" t="s">
        <v>9</v>
      </c>
      <c r="G70" s="3">
        <v>56424</v>
      </c>
      <c r="H70" s="3">
        <v>1045</v>
      </c>
      <c r="I70" s="3">
        <f t="shared" si="1"/>
        <v>55379</v>
      </c>
      <c r="J70" s="5">
        <v>1430</v>
      </c>
      <c r="K70" s="4">
        <v>452.07</v>
      </c>
      <c r="L70" s="4">
        <v>452.07</v>
      </c>
    </row>
    <row r="71" spans="1:12" ht="15.75" x14ac:dyDescent="0.25">
      <c r="A71" t="s">
        <v>31</v>
      </c>
      <c r="B71" s="7">
        <v>2</v>
      </c>
      <c r="C71" s="1" t="s">
        <v>32</v>
      </c>
      <c r="D71" s="1" t="s">
        <v>50</v>
      </c>
      <c r="E71" s="1" t="s">
        <v>66</v>
      </c>
      <c r="F71" s="2" t="s">
        <v>9</v>
      </c>
      <c r="G71" s="3">
        <v>4343667.5235102829</v>
      </c>
      <c r="H71" s="3">
        <v>1081998.4474708224</v>
      </c>
      <c r="I71" s="3">
        <f t="shared" si="1"/>
        <v>3261669.0760394605</v>
      </c>
      <c r="J71" s="5">
        <v>1446102.703594778</v>
      </c>
      <c r="K71" s="4">
        <v>26106.959999999919</v>
      </c>
      <c r="L71" s="4">
        <v>31644.60999999991</v>
      </c>
    </row>
    <row r="72" spans="1:12" ht="15.75" x14ac:dyDescent="0.25">
      <c r="A72" t="s">
        <v>31</v>
      </c>
      <c r="B72" s="7">
        <v>3</v>
      </c>
      <c r="C72" s="1" t="s">
        <v>32</v>
      </c>
      <c r="D72" s="1" t="s">
        <v>50</v>
      </c>
      <c r="E72" s="1" t="s">
        <v>66</v>
      </c>
      <c r="F72" s="2" t="s">
        <v>9</v>
      </c>
      <c r="G72" s="3">
        <v>8785167.6062325928</v>
      </c>
      <c r="H72" s="3">
        <v>1786788.2418625141</v>
      </c>
      <c r="I72" s="3">
        <f t="shared" si="1"/>
        <v>6998379.3643700788</v>
      </c>
      <c r="J72" s="5">
        <v>1985451.333372829</v>
      </c>
      <c r="K72" s="4">
        <v>48457.399999999951</v>
      </c>
      <c r="L72" s="4">
        <v>60245.319999999898</v>
      </c>
    </row>
    <row r="73" spans="1:12" ht="15.75" x14ac:dyDescent="0.25">
      <c r="A73" t="s">
        <v>31</v>
      </c>
      <c r="B73" s="7">
        <v>4</v>
      </c>
      <c r="C73" s="1" t="s">
        <v>32</v>
      </c>
      <c r="D73" s="1" t="s">
        <v>50</v>
      </c>
      <c r="E73" s="1" t="s">
        <v>66</v>
      </c>
      <c r="F73" s="2" t="s">
        <v>9</v>
      </c>
      <c r="G73" s="3">
        <v>8097690.0706653735</v>
      </c>
      <c r="H73" s="3">
        <v>1798880.2661434843</v>
      </c>
      <c r="I73" s="3">
        <f t="shared" si="1"/>
        <v>6298809.8045218894</v>
      </c>
      <c r="J73" s="5">
        <v>1594153.3519919959</v>
      </c>
      <c r="K73" s="4">
        <v>47211.659999999807</v>
      </c>
      <c r="L73" s="4">
        <v>57168.540000000175</v>
      </c>
    </row>
    <row r="74" spans="1:12" ht="15.75" x14ac:dyDescent="0.25">
      <c r="A74" t="s">
        <v>31</v>
      </c>
      <c r="B74" s="7">
        <v>5</v>
      </c>
      <c r="C74" s="1" t="s">
        <v>32</v>
      </c>
      <c r="D74" s="1" t="s">
        <v>50</v>
      </c>
      <c r="E74" s="1" t="s">
        <v>66</v>
      </c>
      <c r="F74" s="2" t="s">
        <v>9</v>
      </c>
      <c r="G74" s="3">
        <v>12953103.968184115</v>
      </c>
      <c r="H74" s="3">
        <v>3443388.6240709815</v>
      </c>
      <c r="I74" s="3">
        <f t="shared" si="1"/>
        <v>9509715.3441131338</v>
      </c>
      <c r="J74" s="5">
        <v>4377667.2060667956</v>
      </c>
      <c r="K74" s="4">
        <v>77264.600000000064</v>
      </c>
      <c r="L74" s="4">
        <v>92806.090000000026</v>
      </c>
    </row>
    <row r="75" spans="1:12" ht="15.75" x14ac:dyDescent="0.25">
      <c r="A75" t="s">
        <v>31</v>
      </c>
      <c r="B75" s="7">
        <v>6</v>
      </c>
      <c r="C75" s="1" t="s">
        <v>32</v>
      </c>
      <c r="D75" s="1" t="s">
        <v>50</v>
      </c>
      <c r="E75" s="1" t="s">
        <v>66</v>
      </c>
      <c r="F75" s="2" t="s">
        <v>9</v>
      </c>
      <c r="G75" s="3">
        <v>9775058.5755097996</v>
      </c>
      <c r="H75" s="3">
        <v>2338309.7556104907</v>
      </c>
      <c r="I75" s="3">
        <f t="shared" si="1"/>
        <v>7436748.8198993094</v>
      </c>
      <c r="J75" s="5">
        <v>2290588.4315148983</v>
      </c>
      <c r="K75" s="4">
        <v>55984.040000000161</v>
      </c>
      <c r="L75" s="4">
        <v>67946.829999999987</v>
      </c>
    </row>
    <row r="76" spans="1:12" ht="15.75" x14ac:dyDescent="0.25">
      <c r="A76" t="s">
        <v>31</v>
      </c>
      <c r="B76" s="7">
        <v>7</v>
      </c>
      <c r="C76" s="1" t="s">
        <v>32</v>
      </c>
      <c r="D76" s="1" t="s">
        <v>50</v>
      </c>
      <c r="E76" s="1" t="s">
        <v>66</v>
      </c>
      <c r="F76" s="2" t="s">
        <v>9</v>
      </c>
      <c r="G76" s="3">
        <v>3273516.7249347963</v>
      </c>
      <c r="H76" s="3">
        <v>456491.6576235923</v>
      </c>
      <c r="I76" s="3">
        <f t="shared" si="1"/>
        <v>2817025.067311204</v>
      </c>
      <c r="J76" s="5">
        <v>501986.80368713976</v>
      </c>
      <c r="K76" s="4">
        <v>19189.920000000002</v>
      </c>
      <c r="L76" s="4">
        <v>23896.490000000078</v>
      </c>
    </row>
    <row r="77" spans="1:12" ht="15.75" x14ac:dyDescent="0.25">
      <c r="A77" t="s">
        <v>31</v>
      </c>
      <c r="B77" s="7">
        <v>9</v>
      </c>
      <c r="C77" s="1" t="s">
        <v>32</v>
      </c>
      <c r="D77" s="1" t="s">
        <v>50</v>
      </c>
      <c r="E77" s="1" t="s">
        <v>66</v>
      </c>
      <c r="F77" s="2" t="s">
        <v>9</v>
      </c>
      <c r="G77" s="3">
        <v>3915592.7843735162</v>
      </c>
      <c r="H77" s="3">
        <v>734552.10863806645</v>
      </c>
      <c r="I77" s="3">
        <f t="shared" si="1"/>
        <v>3181040.6757354499</v>
      </c>
      <c r="J77" s="5">
        <v>742722.20231355412</v>
      </c>
      <c r="K77" s="4">
        <v>22679.780000000032</v>
      </c>
      <c r="L77" s="4">
        <v>27283.710000000017</v>
      </c>
    </row>
    <row r="78" spans="1:12" ht="15.75" x14ac:dyDescent="0.25">
      <c r="A78" t="s">
        <v>31</v>
      </c>
      <c r="B78" s="7">
        <v>10</v>
      </c>
      <c r="C78" s="1" t="s">
        <v>32</v>
      </c>
      <c r="D78" s="1" t="s">
        <v>50</v>
      </c>
      <c r="E78" s="1" t="s">
        <v>66</v>
      </c>
      <c r="F78" s="2" t="s">
        <v>9</v>
      </c>
      <c r="G78" s="3">
        <v>8117796.5490200454</v>
      </c>
      <c r="H78" s="3">
        <v>1618433.5081293152</v>
      </c>
      <c r="I78" s="3">
        <f t="shared" si="1"/>
        <v>6499363.04089073</v>
      </c>
      <c r="J78" s="5">
        <v>1923053.0421958298</v>
      </c>
      <c r="K78" s="4">
        <v>47414.080000000038</v>
      </c>
      <c r="L78" s="4">
        <v>58197.090000000047</v>
      </c>
    </row>
    <row r="79" spans="1:12" ht="15.75" x14ac:dyDescent="0.25">
      <c r="A79" t="s">
        <v>31</v>
      </c>
      <c r="B79" s="7">
        <v>11</v>
      </c>
      <c r="C79" s="1" t="s">
        <v>32</v>
      </c>
      <c r="D79" s="1" t="s">
        <v>50</v>
      </c>
      <c r="E79" s="1" t="s">
        <v>66</v>
      </c>
      <c r="F79" s="2" t="s">
        <v>9</v>
      </c>
      <c r="G79" s="3">
        <v>4258310.5854327139</v>
      </c>
      <c r="H79" s="3">
        <v>1045221.4971190308</v>
      </c>
      <c r="I79" s="3">
        <f t="shared" si="1"/>
        <v>3213089.0883136829</v>
      </c>
      <c r="J79" s="5">
        <v>968367.57735544827</v>
      </c>
      <c r="K79" s="4">
        <v>25568.190000000057</v>
      </c>
      <c r="L79" s="4">
        <v>30303.789999999983</v>
      </c>
    </row>
    <row r="80" spans="1:12" ht="15.75" x14ac:dyDescent="0.25">
      <c r="A80" t="s">
        <v>31</v>
      </c>
      <c r="B80" s="7">
        <v>12</v>
      </c>
      <c r="C80" s="1" t="s">
        <v>32</v>
      </c>
      <c r="D80" s="1" t="s">
        <v>50</v>
      </c>
      <c r="E80" s="1" t="s">
        <v>66</v>
      </c>
      <c r="F80" s="2" t="s">
        <v>9</v>
      </c>
      <c r="G80" s="3">
        <v>3082746.5819032467</v>
      </c>
      <c r="H80" s="3">
        <v>655685.46482013306</v>
      </c>
      <c r="I80" s="3">
        <f t="shared" si="1"/>
        <v>2427061.1170831136</v>
      </c>
      <c r="J80" s="5">
        <v>607198.48358444602</v>
      </c>
      <c r="K80" s="4">
        <v>17572.150000000012</v>
      </c>
      <c r="L80" s="4">
        <v>21771.629999999892</v>
      </c>
    </row>
    <row r="81" spans="1:12" ht="15.75" x14ac:dyDescent="0.25">
      <c r="A81" t="s">
        <v>31</v>
      </c>
      <c r="B81" s="7">
        <v>14</v>
      </c>
      <c r="C81" s="1" t="s">
        <v>32</v>
      </c>
      <c r="D81" s="1" t="s">
        <v>50</v>
      </c>
      <c r="E81" s="1" t="s">
        <v>66</v>
      </c>
      <c r="F81" s="2" t="s">
        <v>9</v>
      </c>
      <c r="G81" s="3">
        <v>6460019.5330097657</v>
      </c>
      <c r="H81" s="3">
        <v>1309036.9684686936</v>
      </c>
      <c r="I81" s="3">
        <f t="shared" si="1"/>
        <v>5150982.5645410717</v>
      </c>
      <c r="J81" s="5">
        <v>1419096.595479113</v>
      </c>
      <c r="K81" s="4">
        <v>38680.429999999775</v>
      </c>
      <c r="L81" s="4">
        <v>45581.900000000176</v>
      </c>
    </row>
    <row r="82" spans="1:12" ht="15.75" x14ac:dyDescent="0.25">
      <c r="A82" t="s">
        <v>31</v>
      </c>
      <c r="B82" s="7">
        <v>16</v>
      </c>
      <c r="C82" s="1" t="s">
        <v>32</v>
      </c>
      <c r="D82" s="1" t="s">
        <v>37</v>
      </c>
      <c r="E82" s="1" t="s">
        <v>66</v>
      </c>
      <c r="F82" s="2" t="s">
        <v>9</v>
      </c>
      <c r="G82" s="3">
        <v>3099075.6121249176</v>
      </c>
      <c r="H82" s="3">
        <v>238778.9056787719</v>
      </c>
      <c r="I82" s="3">
        <f t="shared" si="1"/>
        <v>2860296.7064461457</v>
      </c>
      <c r="J82" s="5">
        <v>397878.12388639664</v>
      </c>
      <c r="K82" s="4">
        <v>17649.81999999992</v>
      </c>
      <c r="L82" s="4">
        <v>22357.019999999993</v>
      </c>
    </row>
    <row r="83" spans="1:12" ht="15.75" x14ac:dyDescent="0.25">
      <c r="A83" t="s">
        <v>31</v>
      </c>
      <c r="B83" s="7">
        <v>17</v>
      </c>
      <c r="C83" s="1" t="s">
        <v>32</v>
      </c>
      <c r="D83" s="1" t="s">
        <v>50</v>
      </c>
      <c r="E83" s="1" t="s">
        <v>66</v>
      </c>
      <c r="F83" s="2" t="s">
        <v>9</v>
      </c>
      <c r="G83" s="3">
        <v>6966215.60746089</v>
      </c>
      <c r="H83" s="3">
        <v>1621363.7393491766</v>
      </c>
      <c r="I83" s="3">
        <f t="shared" si="1"/>
        <v>5344851.8681117129</v>
      </c>
      <c r="J83" s="5">
        <v>1564285.3781341349</v>
      </c>
      <c r="K83" s="4">
        <v>39769.439999999879</v>
      </c>
      <c r="L83" s="4">
        <v>48843.339999999851</v>
      </c>
    </row>
    <row r="84" spans="1:12" ht="15.75" x14ac:dyDescent="0.25">
      <c r="A84" t="s">
        <v>31</v>
      </c>
      <c r="B84" s="7">
        <v>18</v>
      </c>
      <c r="C84" s="1" t="s">
        <v>32</v>
      </c>
      <c r="D84" s="1" t="s">
        <v>50</v>
      </c>
      <c r="E84" s="1" t="s">
        <v>66</v>
      </c>
      <c r="F84" s="2" t="s">
        <v>9</v>
      </c>
      <c r="G84" s="3">
        <v>9018051.0173042063</v>
      </c>
      <c r="H84" s="3">
        <v>2072312.6627126131</v>
      </c>
      <c r="I84" s="3">
        <f t="shared" si="1"/>
        <v>6945738.3545915931</v>
      </c>
      <c r="J84" s="5">
        <v>2684709.397372928</v>
      </c>
      <c r="K84" s="4">
        <v>53898.549999999879</v>
      </c>
      <c r="L84" s="4">
        <v>66165.830000000089</v>
      </c>
    </row>
    <row r="85" spans="1:12" ht="15.75" x14ac:dyDescent="0.25">
      <c r="A85" t="s">
        <v>31</v>
      </c>
      <c r="B85" s="7">
        <v>19</v>
      </c>
      <c r="C85" s="1" t="s">
        <v>32</v>
      </c>
      <c r="D85" s="1" t="s">
        <v>50</v>
      </c>
      <c r="E85" s="1" t="s">
        <v>66</v>
      </c>
      <c r="F85" s="2" t="s">
        <v>9</v>
      </c>
      <c r="G85" s="3">
        <v>6191431.8984809313</v>
      </c>
      <c r="H85" s="3">
        <v>1494950.7453226433</v>
      </c>
      <c r="I85" s="3">
        <f t="shared" si="1"/>
        <v>4696481.1531582884</v>
      </c>
      <c r="J85" s="5">
        <v>1779901.4331885413</v>
      </c>
      <c r="K85" s="4">
        <v>33824.110000000059</v>
      </c>
      <c r="L85" s="4">
        <v>43959.850000000115</v>
      </c>
    </row>
    <row r="86" spans="1:12" ht="15.75" x14ac:dyDescent="0.25">
      <c r="A86" t="s">
        <v>31</v>
      </c>
      <c r="B86" s="7">
        <v>20</v>
      </c>
      <c r="C86" s="1" t="s">
        <v>32</v>
      </c>
      <c r="D86" s="1" t="s">
        <v>37</v>
      </c>
      <c r="E86" s="1" t="s">
        <v>66</v>
      </c>
      <c r="F86" s="2" t="s">
        <v>9</v>
      </c>
      <c r="G86" s="3">
        <v>204289.90541885878</v>
      </c>
      <c r="H86" s="3">
        <v>9041.3398535337219</v>
      </c>
      <c r="I86" s="3">
        <f t="shared" si="1"/>
        <v>195248.56556532506</v>
      </c>
      <c r="J86" s="5">
        <v>18278.28731447459</v>
      </c>
      <c r="K86" s="4">
        <v>611.31999999999948</v>
      </c>
      <c r="L86" s="4">
        <v>1124.5999999999974</v>
      </c>
    </row>
    <row r="87" spans="1:12" ht="15.75" x14ac:dyDescent="0.25">
      <c r="A87" t="s">
        <v>31</v>
      </c>
      <c r="B87" s="7">
        <v>21</v>
      </c>
      <c r="C87" s="1" t="s">
        <v>32</v>
      </c>
      <c r="D87" s="1" t="s">
        <v>50</v>
      </c>
      <c r="E87" s="1" t="s">
        <v>66</v>
      </c>
      <c r="F87" s="2" t="s">
        <v>9</v>
      </c>
      <c r="G87" s="3">
        <v>10455800.048148699</v>
      </c>
      <c r="H87" s="3">
        <v>2266842.587697376</v>
      </c>
      <c r="I87" s="3">
        <f t="shared" si="1"/>
        <v>8188957.4604513235</v>
      </c>
      <c r="J87" s="5">
        <v>3288123.0967670335</v>
      </c>
      <c r="K87" s="4">
        <v>61957.140000000232</v>
      </c>
      <c r="L87" s="4">
        <v>76165.849999999715</v>
      </c>
    </row>
    <row r="88" spans="1:12" ht="15.75" x14ac:dyDescent="0.25">
      <c r="A88" t="s">
        <v>31</v>
      </c>
      <c r="B88" s="7">
        <v>22</v>
      </c>
      <c r="C88" s="1" t="s">
        <v>32</v>
      </c>
      <c r="D88" s="1" t="s">
        <v>50</v>
      </c>
      <c r="E88" s="1" t="s">
        <v>66</v>
      </c>
      <c r="F88" s="2" t="s">
        <v>9</v>
      </c>
      <c r="G88" s="3">
        <v>7032595.1817075303</v>
      </c>
      <c r="H88" s="3">
        <v>1376305.7681818546</v>
      </c>
      <c r="I88" s="3">
        <f t="shared" si="1"/>
        <v>5656289.4135256754</v>
      </c>
      <c r="J88" s="5">
        <v>1529697.4233435786</v>
      </c>
      <c r="K88" s="4">
        <v>43520.440000000126</v>
      </c>
      <c r="L88" s="4">
        <v>50657.659999999982</v>
      </c>
    </row>
    <row r="89" spans="1:12" ht="15.75" x14ac:dyDescent="0.25">
      <c r="A89" t="s">
        <v>31</v>
      </c>
      <c r="B89" s="7">
        <v>23</v>
      </c>
      <c r="C89" s="1" t="s">
        <v>32</v>
      </c>
      <c r="D89" s="1" t="s">
        <v>37</v>
      </c>
      <c r="E89" s="1" t="s">
        <v>66</v>
      </c>
      <c r="F89" s="2" t="s">
        <v>9</v>
      </c>
      <c r="G89" s="3">
        <v>2411372.7686424796</v>
      </c>
      <c r="H89" s="3">
        <v>385141.45595870557</v>
      </c>
      <c r="I89" s="3">
        <f t="shared" si="1"/>
        <v>2026231.3126837739</v>
      </c>
      <c r="J89" s="5">
        <v>438742.33340081031</v>
      </c>
      <c r="K89" s="4">
        <v>14360.539999999985</v>
      </c>
      <c r="L89" s="4">
        <v>17657.659999999971</v>
      </c>
    </row>
    <row r="90" spans="1:12" ht="15.75" x14ac:dyDescent="0.25">
      <c r="A90" t="s">
        <v>31</v>
      </c>
      <c r="B90" s="7">
        <v>25</v>
      </c>
      <c r="C90" s="1" t="s">
        <v>32</v>
      </c>
      <c r="D90" s="1" t="s">
        <v>50</v>
      </c>
      <c r="E90" s="1" t="s">
        <v>66</v>
      </c>
      <c r="F90" s="2" t="s">
        <v>9</v>
      </c>
      <c r="G90" s="3">
        <v>2130112.5294876038</v>
      </c>
      <c r="H90" s="3">
        <v>338594.19368847943</v>
      </c>
      <c r="I90" s="3">
        <f t="shared" si="1"/>
        <v>1791518.3357991243</v>
      </c>
      <c r="J90" s="5">
        <v>262620.43486517936</v>
      </c>
      <c r="K90" s="4">
        <v>11894.819999999952</v>
      </c>
      <c r="L90" s="4">
        <v>13867.259999999997</v>
      </c>
    </row>
    <row r="91" spans="1:12" ht="15.75" x14ac:dyDescent="0.25">
      <c r="A91" t="s">
        <v>31</v>
      </c>
      <c r="B91" s="7">
        <v>30</v>
      </c>
      <c r="C91" s="1" t="s">
        <v>32</v>
      </c>
      <c r="D91" s="1" t="s">
        <v>37</v>
      </c>
      <c r="E91" s="1" t="s">
        <v>66</v>
      </c>
      <c r="F91" s="2" t="s">
        <v>9</v>
      </c>
      <c r="G91" s="3">
        <v>1737465.2069407923</v>
      </c>
      <c r="H91" s="3">
        <v>132915.42247471059</v>
      </c>
      <c r="I91" s="3">
        <f t="shared" si="1"/>
        <v>1604549.7844660818</v>
      </c>
      <c r="J91" s="5">
        <v>159179.89890771612</v>
      </c>
      <c r="K91" s="4">
        <v>10416.639999999992</v>
      </c>
      <c r="L91" s="4">
        <v>12877.249999999942</v>
      </c>
    </row>
    <row r="92" spans="1:12" ht="15.75" x14ac:dyDescent="0.25">
      <c r="A92" t="s">
        <v>31</v>
      </c>
      <c r="B92" s="7">
        <v>32</v>
      </c>
      <c r="C92" s="1" t="s">
        <v>32</v>
      </c>
      <c r="D92" s="1" t="s">
        <v>37</v>
      </c>
      <c r="E92" s="1" t="s">
        <v>63</v>
      </c>
      <c r="F92" s="2" t="s">
        <v>9</v>
      </c>
      <c r="G92" s="3">
        <v>296438.26779821148</v>
      </c>
      <c r="H92" s="3">
        <v>104180.27952484738</v>
      </c>
      <c r="I92" s="3">
        <f t="shared" si="1"/>
        <v>192257.98827336408</v>
      </c>
      <c r="J92" s="5">
        <v>72854.281888296799</v>
      </c>
      <c r="K92" s="4">
        <v>957</v>
      </c>
      <c r="L92" s="4">
        <v>1140.4599999999959</v>
      </c>
    </row>
    <row r="93" spans="1:12" ht="15.75" x14ac:dyDescent="0.25">
      <c r="A93" t="s">
        <v>31</v>
      </c>
      <c r="B93" s="7">
        <v>39</v>
      </c>
      <c r="C93" s="1" t="s">
        <v>32</v>
      </c>
      <c r="D93" s="1" t="s">
        <v>37</v>
      </c>
      <c r="E93" s="1" t="s">
        <v>66</v>
      </c>
      <c r="F93" s="2" t="s">
        <v>9</v>
      </c>
      <c r="G93" s="3">
        <v>264023.53990326554</v>
      </c>
      <c r="H93" s="3">
        <v>43543.34063470838</v>
      </c>
      <c r="I93" s="3">
        <f t="shared" si="1"/>
        <v>220480.19926855716</v>
      </c>
      <c r="J93" s="5">
        <v>42594.425806888867</v>
      </c>
      <c r="K93" s="4">
        <v>753.94000000000267</v>
      </c>
      <c r="L93" s="4">
        <v>1300.9899999999946</v>
      </c>
    </row>
    <row r="94" spans="1:12" ht="15.75" x14ac:dyDescent="0.25">
      <c r="A94" t="s">
        <v>31</v>
      </c>
      <c r="B94" s="7">
        <v>46</v>
      </c>
      <c r="C94" s="1" t="s">
        <v>32</v>
      </c>
      <c r="D94" s="1" t="s">
        <v>37</v>
      </c>
      <c r="E94" s="1" t="s">
        <v>66</v>
      </c>
      <c r="F94" s="2" t="s">
        <v>9</v>
      </c>
      <c r="G94" s="3">
        <v>2776981.8538885079</v>
      </c>
      <c r="H94" s="3">
        <v>291158.3099568605</v>
      </c>
      <c r="I94" s="3">
        <f t="shared" si="1"/>
        <v>2485823.5439316472</v>
      </c>
      <c r="J94" s="5">
        <v>311959.73695828725</v>
      </c>
      <c r="K94" s="4">
        <v>15748.170000000002</v>
      </c>
      <c r="L94" s="4">
        <v>18836.070000000018</v>
      </c>
    </row>
    <row r="95" spans="1:12" ht="15.75" x14ac:dyDescent="0.25">
      <c r="A95" t="s">
        <v>31</v>
      </c>
      <c r="B95" s="7">
        <v>53</v>
      </c>
      <c r="C95" s="1" t="s">
        <v>32</v>
      </c>
      <c r="D95" s="1" t="s">
        <v>16</v>
      </c>
      <c r="E95" s="1" t="s">
        <v>66</v>
      </c>
      <c r="F95" s="2" t="s">
        <v>9</v>
      </c>
      <c r="G95" s="3">
        <v>809401.30454889266</v>
      </c>
      <c r="H95" s="3">
        <v>238065.69901646994</v>
      </c>
      <c r="I95" s="3">
        <f t="shared" si="1"/>
        <v>571335.60553242266</v>
      </c>
      <c r="J95" s="5">
        <v>201070.36917987824</v>
      </c>
      <c r="K95" s="4">
        <v>4263.0499999999874</v>
      </c>
      <c r="L95" s="4">
        <v>4837.4299999999876</v>
      </c>
    </row>
    <row r="96" spans="1:12" ht="15.75" x14ac:dyDescent="0.25">
      <c r="A96" t="s">
        <v>31</v>
      </c>
      <c r="B96" s="7">
        <v>54</v>
      </c>
      <c r="C96" s="1" t="s">
        <v>32</v>
      </c>
      <c r="D96" s="1" t="s">
        <v>50</v>
      </c>
      <c r="E96" s="1" t="s">
        <v>66</v>
      </c>
      <c r="F96" s="2" t="s">
        <v>9</v>
      </c>
      <c r="G96" s="3">
        <v>4995250.2894976996</v>
      </c>
      <c r="H96" s="3">
        <v>1046433.7439688577</v>
      </c>
      <c r="I96" s="3">
        <f t="shared" si="1"/>
        <v>3948816.5455288421</v>
      </c>
      <c r="J96" s="5">
        <v>1127527.0124394805</v>
      </c>
      <c r="K96" s="4">
        <v>26090.199999999899</v>
      </c>
      <c r="L96" s="4">
        <v>36400.189999999937</v>
      </c>
    </row>
    <row r="97" spans="1:12" ht="15.75" x14ac:dyDescent="0.25">
      <c r="A97" t="s">
        <v>31</v>
      </c>
      <c r="B97" s="7">
        <v>59</v>
      </c>
      <c r="C97" s="1" t="s">
        <v>32</v>
      </c>
      <c r="D97" s="1" t="s">
        <v>50</v>
      </c>
      <c r="E97" s="1" t="s">
        <v>66</v>
      </c>
      <c r="F97" s="2" t="s">
        <v>9</v>
      </c>
      <c r="G97" s="3">
        <v>910623.7822797012</v>
      </c>
      <c r="H97" s="3">
        <v>234108.30637816788</v>
      </c>
      <c r="I97" s="3">
        <f t="shared" si="1"/>
        <v>676515.47590153338</v>
      </c>
      <c r="J97" s="5">
        <v>167946.60097390614</v>
      </c>
      <c r="K97" s="4">
        <v>4269.8800000000165</v>
      </c>
      <c r="L97" s="4">
        <v>4890.3099999999986</v>
      </c>
    </row>
    <row r="98" spans="1:12" ht="15.75" x14ac:dyDescent="0.25">
      <c r="A98" t="s">
        <v>31</v>
      </c>
      <c r="B98" s="7">
        <v>61</v>
      </c>
      <c r="C98" s="1" t="s">
        <v>32</v>
      </c>
      <c r="D98" s="1" t="s">
        <v>50</v>
      </c>
      <c r="E98" s="1" t="s">
        <v>66</v>
      </c>
      <c r="F98" s="2" t="s">
        <v>9</v>
      </c>
      <c r="G98" s="3">
        <v>3689108.1180943204</v>
      </c>
      <c r="H98" s="3">
        <v>675980.48687872547</v>
      </c>
      <c r="I98" s="3">
        <f t="shared" si="1"/>
        <v>3013127.6312155947</v>
      </c>
      <c r="J98" s="5">
        <v>667226.04078766366</v>
      </c>
      <c r="K98" s="4">
        <v>22093.439999999886</v>
      </c>
      <c r="L98" s="4">
        <v>27227.649999999881</v>
      </c>
    </row>
    <row r="99" spans="1:12" ht="15.75" x14ac:dyDescent="0.25">
      <c r="A99" t="s">
        <v>31</v>
      </c>
      <c r="B99" s="7">
        <v>62</v>
      </c>
      <c r="C99" s="1" t="s">
        <v>32</v>
      </c>
      <c r="D99" s="1" t="s">
        <v>50</v>
      </c>
      <c r="E99" s="1" t="s">
        <v>66</v>
      </c>
      <c r="F99" s="2" t="s">
        <v>9</v>
      </c>
      <c r="G99" s="3">
        <v>3151233.7507625613</v>
      </c>
      <c r="H99" s="3">
        <v>603706.72501247621</v>
      </c>
      <c r="I99" s="3">
        <f t="shared" si="1"/>
        <v>2547527.0257500852</v>
      </c>
      <c r="J99" s="5">
        <v>640140.12375963118</v>
      </c>
      <c r="K99" s="4">
        <v>18338.479999999967</v>
      </c>
      <c r="L99" s="4">
        <v>23211.86999999989</v>
      </c>
    </row>
    <row r="100" spans="1:12" ht="15.75" x14ac:dyDescent="0.25">
      <c r="A100" t="s">
        <v>31</v>
      </c>
      <c r="B100" s="7">
        <v>63</v>
      </c>
      <c r="C100" s="1" t="s">
        <v>32</v>
      </c>
      <c r="D100" s="1" t="s">
        <v>50</v>
      </c>
      <c r="E100" s="1" t="s">
        <v>66</v>
      </c>
      <c r="F100" s="2" t="s">
        <v>9</v>
      </c>
      <c r="G100" s="3">
        <v>5469169.3957505962</v>
      </c>
      <c r="H100" s="3">
        <v>1073971.3682739534</v>
      </c>
      <c r="I100" s="3">
        <f t="shared" si="1"/>
        <v>4395198.0274766423</v>
      </c>
      <c r="J100" s="5">
        <v>1172119.730629104</v>
      </c>
      <c r="K100" s="4">
        <v>33316.090000000127</v>
      </c>
      <c r="L100" s="4">
        <v>39895.610000000161</v>
      </c>
    </row>
    <row r="101" spans="1:12" ht="15.75" x14ac:dyDescent="0.25">
      <c r="A101" t="s">
        <v>31</v>
      </c>
      <c r="B101" s="7">
        <v>64</v>
      </c>
      <c r="C101" s="1" t="s">
        <v>32</v>
      </c>
      <c r="D101" s="1" t="s">
        <v>50</v>
      </c>
      <c r="E101" s="1" t="s">
        <v>66</v>
      </c>
      <c r="F101" s="2" t="s">
        <v>9</v>
      </c>
      <c r="G101" s="3">
        <v>5528633.9482105551</v>
      </c>
      <c r="H101" s="3">
        <v>1113848.5020709904</v>
      </c>
      <c r="I101" s="3">
        <f t="shared" si="1"/>
        <v>4414785.4461395647</v>
      </c>
      <c r="J101" s="5">
        <v>1287279.8984103461</v>
      </c>
      <c r="K101" s="4">
        <v>31796.900000000136</v>
      </c>
      <c r="L101" s="4">
        <v>39606.979999999858</v>
      </c>
    </row>
    <row r="102" spans="1:12" ht="15.75" x14ac:dyDescent="0.25">
      <c r="A102" t="s">
        <v>31</v>
      </c>
      <c r="B102" s="7">
        <v>65</v>
      </c>
      <c r="C102" s="1" t="s">
        <v>32</v>
      </c>
      <c r="D102" s="1" t="s">
        <v>37</v>
      </c>
      <c r="E102" s="1" t="s">
        <v>66</v>
      </c>
      <c r="F102" s="2" t="s">
        <v>9</v>
      </c>
      <c r="G102" s="3">
        <v>2489176.0979279224</v>
      </c>
      <c r="H102" s="3">
        <v>266581.44011350023</v>
      </c>
      <c r="I102" s="3">
        <f t="shared" si="1"/>
        <v>2222594.6578144222</v>
      </c>
      <c r="J102" s="5">
        <v>297346.52046560217</v>
      </c>
      <c r="K102" s="4">
        <v>12880.500000000058</v>
      </c>
      <c r="L102" s="4">
        <v>17973.270000000051</v>
      </c>
    </row>
    <row r="103" spans="1:12" ht="15.75" x14ac:dyDescent="0.25">
      <c r="A103" t="s">
        <v>31</v>
      </c>
      <c r="B103" s="7">
        <v>67</v>
      </c>
      <c r="C103" s="1" t="s">
        <v>32</v>
      </c>
      <c r="D103" s="1" t="s">
        <v>50</v>
      </c>
      <c r="E103" s="1" t="s">
        <v>66</v>
      </c>
      <c r="F103" s="2" t="s">
        <v>9</v>
      </c>
      <c r="G103" s="3">
        <v>3358903.2749098139</v>
      </c>
      <c r="H103" s="3">
        <v>319396.02284490271</v>
      </c>
      <c r="I103" s="3">
        <f t="shared" si="1"/>
        <v>3039507.2520649112</v>
      </c>
      <c r="J103" s="5">
        <v>342496.87785061222</v>
      </c>
      <c r="K103" s="4">
        <v>19328.859999999935</v>
      </c>
      <c r="L103" s="4">
        <v>24851.430000000069</v>
      </c>
    </row>
    <row r="104" spans="1:12" ht="15.75" x14ac:dyDescent="0.25">
      <c r="A104" t="s">
        <v>31</v>
      </c>
      <c r="B104" s="7">
        <v>68</v>
      </c>
      <c r="C104" s="1" t="s">
        <v>32</v>
      </c>
      <c r="D104" s="1" t="s">
        <v>50</v>
      </c>
      <c r="E104" s="1" t="s">
        <v>66</v>
      </c>
      <c r="F104" s="2" t="s">
        <v>9</v>
      </c>
      <c r="G104" s="3">
        <v>4431980.5014356272</v>
      </c>
      <c r="H104" s="3">
        <v>829223.42039019102</v>
      </c>
      <c r="I104" s="3">
        <f t="shared" si="1"/>
        <v>3602757.0810454362</v>
      </c>
      <c r="J104" s="5">
        <v>878396.33014673914</v>
      </c>
      <c r="K104" s="4">
        <v>25867.709999999905</v>
      </c>
      <c r="L104" s="4">
        <v>31398.11999999989</v>
      </c>
    </row>
    <row r="105" spans="1:12" ht="15.75" x14ac:dyDescent="0.25">
      <c r="A105" t="s">
        <v>31</v>
      </c>
      <c r="B105" s="7">
        <v>70</v>
      </c>
      <c r="C105" s="1" t="s">
        <v>32</v>
      </c>
      <c r="D105" s="1" t="s">
        <v>50</v>
      </c>
      <c r="E105" s="1" t="s">
        <v>66</v>
      </c>
      <c r="F105" s="2" t="s">
        <v>9</v>
      </c>
      <c r="G105" s="3">
        <v>1738936.7894956551</v>
      </c>
      <c r="H105" s="3">
        <v>249904.51868289511</v>
      </c>
      <c r="I105" s="3">
        <f t="shared" si="1"/>
        <v>1489032.2708127601</v>
      </c>
      <c r="J105" s="5">
        <v>245884.09666528791</v>
      </c>
      <c r="K105" s="4">
        <v>9743.360000000017</v>
      </c>
      <c r="L105" s="4">
        <v>12213.659999999976</v>
      </c>
    </row>
    <row r="106" spans="1:12" ht="15.75" x14ac:dyDescent="0.25">
      <c r="A106" t="s">
        <v>31</v>
      </c>
      <c r="B106" s="7">
        <v>71</v>
      </c>
      <c r="C106" s="1" t="s">
        <v>32</v>
      </c>
      <c r="D106" s="1" t="s">
        <v>50</v>
      </c>
      <c r="E106" s="1" t="s">
        <v>66</v>
      </c>
      <c r="F106" s="2" t="s">
        <v>9</v>
      </c>
      <c r="G106" s="3">
        <v>3150575.8516501053</v>
      </c>
      <c r="H106" s="3">
        <v>397195.1335649339</v>
      </c>
      <c r="I106" s="3">
        <f t="shared" si="1"/>
        <v>2753380.7180851717</v>
      </c>
      <c r="J106" s="5">
        <v>470199.32316772739</v>
      </c>
      <c r="K106" s="4">
        <v>18486.66000000012</v>
      </c>
      <c r="L106" s="4">
        <v>22599.069999999989</v>
      </c>
    </row>
    <row r="107" spans="1:12" ht="15.75" x14ac:dyDescent="0.25">
      <c r="A107" t="s">
        <v>31</v>
      </c>
      <c r="B107" s="7">
        <v>74</v>
      </c>
      <c r="C107" s="1" t="s">
        <v>32</v>
      </c>
      <c r="D107" s="1" t="s">
        <v>50</v>
      </c>
      <c r="E107" s="1" t="s">
        <v>66</v>
      </c>
      <c r="F107" s="2" t="s">
        <v>9</v>
      </c>
      <c r="G107" s="3">
        <v>5304885.1637590686</v>
      </c>
      <c r="H107" s="3">
        <v>1040060.0564304991</v>
      </c>
      <c r="I107" s="3">
        <f t="shared" si="1"/>
        <v>4264825.1073285695</v>
      </c>
      <c r="J107" s="5">
        <v>1181691.684157256</v>
      </c>
      <c r="K107" s="4">
        <v>31942.200000000081</v>
      </c>
      <c r="L107" s="4">
        <v>38165.24</v>
      </c>
    </row>
    <row r="108" spans="1:12" ht="15.75" x14ac:dyDescent="0.25">
      <c r="A108" t="s">
        <v>31</v>
      </c>
      <c r="B108" s="7">
        <v>75</v>
      </c>
      <c r="C108" s="1" t="s">
        <v>32</v>
      </c>
      <c r="D108" s="1" t="s">
        <v>50</v>
      </c>
      <c r="E108" s="1" t="s">
        <v>66</v>
      </c>
      <c r="F108" s="2" t="s">
        <v>9</v>
      </c>
      <c r="G108" s="3">
        <v>1433271.196963643</v>
      </c>
      <c r="H108" s="3">
        <v>185787.01155849241</v>
      </c>
      <c r="I108" s="3">
        <f t="shared" si="1"/>
        <v>1247484.1854051505</v>
      </c>
      <c r="J108" s="5">
        <v>188707.15010123985</v>
      </c>
      <c r="K108" s="4">
        <v>7888.4499999999643</v>
      </c>
      <c r="L108" s="4">
        <v>10101.210000000048</v>
      </c>
    </row>
    <row r="109" spans="1:12" ht="15.75" x14ac:dyDescent="0.25">
      <c r="A109" t="s">
        <v>31</v>
      </c>
      <c r="B109" s="7">
        <v>84</v>
      </c>
      <c r="C109" s="1" t="s">
        <v>32</v>
      </c>
      <c r="D109" s="1" t="s">
        <v>37</v>
      </c>
      <c r="E109" s="1" t="s">
        <v>66</v>
      </c>
      <c r="F109" s="2" t="s">
        <v>9</v>
      </c>
      <c r="G109" s="3">
        <v>6120449.6053947043</v>
      </c>
      <c r="H109" s="3">
        <v>868588.83055550687</v>
      </c>
      <c r="I109" s="3">
        <f t="shared" si="1"/>
        <v>5251860.7748391973</v>
      </c>
      <c r="J109" s="5">
        <v>1109562.8448185539</v>
      </c>
      <c r="K109" s="4">
        <v>34304.21999999995</v>
      </c>
      <c r="L109" s="4">
        <v>43633.569999999818</v>
      </c>
    </row>
    <row r="110" spans="1:12" ht="15.75" x14ac:dyDescent="0.25">
      <c r="A110" t="s">
        <v>31</v>
      </c>
      <c r="B110" s="7">
        <v>94</v>
      </c>
      <c r="C110" s="1" t="s">
        <v>8</v>
      </c>
      <c r="D110" s="1" t="s">
        <v>16</v>
      </c>
      <c r="E110" s="1" t="s">
        <v>66</v>
      </c>
      <c r="F110" s="2" t="s">
        <v>9</v>
      </c>
      <c r="G110" s="3">
        <v>2616329.5854904</v>
      </c>
      <c r="H110" s="3">
        <v>704912.09479869332</v>
      </c>
      <c r="I110" s="3">
        <f t="shared" si="1"/>
        <v>1911417.4906917065</v>
      </c>
      <c r="J110" s="5">
        <v>591634.72248164297</v>
      </c>
      <c r="K110" s="4">
        <v>14052.679999999944</v>
      </c>
      <c r="L110" s="4">
        <v>18698.980000000014</v>
      </c>
    </row>
    <row r="111" spans="1:12" ht="15.75" x14ac:dyDescent="0.25">
      <c r="A111" t="s">
        <v>31</v>
      </c>
      <c r="B111" s="7">
        <v>111</v>
      </c>
      <c r="C111" s="1" t="s">
        <v>32</v>
      </c>
      <c r="D111" s="1" t="s">
        <v>16</v>
      </c>
      <c r="E111" s="1" t="s">
        <v>62</v>
      </c>
      <c r="F111" s="2" t="s">
        <v>9</v>
      </c>
      <c r="G111" s="3">
        <v>119996.42070114279</v>
      </c>
      <c r="H111" s="3">
        <v>27666.30594648296</v>
      </c>
      <c r="I111" s="3">
        <f t="shared" si="1"/>
        <v>92330.114754659837</v>
      </c>
      <c r="J111" s="5">
        <v>17145.614673569788</v>
      </c>
      <c r="K111" s="4">
        <v>553.30000000000109</v>
      </c>
      <c r="L111" s="4">
        <v>553.30000000000109</v>
      </c>
    </row>
    <row r="112" spans="1:12" ht="15.75" x14ac:dyDescent="0.25">
      <c r="A112" t="s">
        <v>31</v>
      </c>
      <c r="B112" s="7">
        <v>113</v>
      </c>
      <c r="C112" s="1" t="s">
        <v>32</v>
      </c>
      <c r="D112" s="1" t="s">
        <v>16</v>
      </c>
      <c r="E112" s="1" t="s">
        <v>66</v>
      </c>
      <c r="F112" s="2" t="s">
        <v>9</v>
      </c>
      <c r="G112" s="3">
        <v>608070.01392538566</v>
      </c>
      <c r="H112" s="3">
        <v>138462.66113560947</v>
      </c>
      <c r="I112" s="3">
        <f t="shared" si="1"/>
        <v>469607.35278977617</v>
      </c>
      <c r="J112" s="5">
        <v>113503.62125402938</v>
      </c>
      <c r="K112" s="4">
        <v>2344.4699999999953</v>
      </c>
      <c r="L112" s="4">
        <v>2952.7199999999957</v>
      </c>
    </row>
    <row r="113" spans="1:12" ht="15.75" x14ac:dyDescent="0.25">
      <c r="A113" t="s">
        <v>31</v>
      </c>
      <c r="B113" s="7">
        <v>114</v>
      </c>
      <c r="C113" s="1" t="s">
        <v>32</v>
      </c>
      <c r="D113" s="1" t="s">
        <v>16</v>
      </c>
      <c r="E113" s="1" t="s">
        <v>66</v>
      </c>
      <c r="F113" s="2" t="s">
        <v>9</v>
      </c>
      <c r="G113" s="3">
        <v>650530.8998917588</v>
      </c>
      <c r="H113" s="3">
        <v>165790.42580523461</v>
      </c>
      <c r="I113" s="3">
        <f t="shared" si="1"/>
        <v>484740.47408652422</v>
      </c>
      <c r="J113" s="5">
        <v>139874.32764430891</v>
      </c>
      <c r="K113" s="4">
        <v>2419.6700000000087</v>
      </c>
      <c r="L113" s="4">
        <v>2975.8199999999979</v>
      </c>
    </row>
    <row r="114" spans="1:12" ht="15.75" x14ac:dyDescent="0.25">
      <c r="A114" t="s">
        <v>31</v>
      </c>
      <c r="B114" s="7">
        <v>115</v>
      </c>
      <c r="C114" s="1" t="s">
        <v>32</v>
      </c>
      <c r="D114" s="1" t="s">
        <v>16</v>
      </c>
      <c r="E114" s="1" t="s">
        <v>66</v>
      </c>
      <c r="F114" s="2" t="s">
        <v>9</v>
      </c>
      <c r="G114" s="3">
        <v>150685.93370236747</v>
      </c>
      <c r="H114" s="3">
        <v>16213.876936733006</v>
      </c>
      <c r="I114" s="3">
        <f t="shared" si="1"/>
        <v>134472.05676563448</v>
      </c>
      <c r="J114" s="5">
        <v>22946.085496776039</v>
      </c>
      <c r="K114" s="4">
        <v>565.18000000000018</v>
      </c>
      <c r="L114" s="4">
        <v>737.65999999999917</v>
      </c>
    </row>
    <row r="115" spans="1:12" ht="15.75" x14ac:dyDescent="0.25">
      <c r="A115" t="s">
        <v>31</v>
      </c>
      <c r="B115" s="7">
        <v>118</v>
      </c>
      <c r="C115" s="1" t="s">
        <v>32</v>
      </c>
      <c r="D115" s="1" t="s">
        <v>16</v>
      </c>
      <c r="E115" s="1" t="s">
        <v>62</v>
      </c>
      <c r="F115" s="2" t="s">
        <v>9</v>
      </c>
      <c r="G115" s="3">
        <v>187330.01303453397</v>
      </c>
      <c r="H115" s="3">
        <v>31002.229575324476</v>
      </c>
      <c r="I115" s="3">
        <f t="shared" si="1"/>
        <v>156327.78345920949</v>
      </c>
      <c r="J115" s="5">
        <v>20637.766185230212</v>
      </c>
      <c r="K115" s="4">
        <v>787.2699999999993</v>
      </c>
      <c r="L115" s="4">
        <v>842.19999999999754</v>
      </c>
    </row>
    <row r="116" spans="1:12" ht="15.75" x14ac:dyDescent="0.25">
      <c r="A116" t="s">
        <v>31</v>
      </c>
      <c r="B116" s="7">
        <v>129</v>
      </c>
      <c r="C116" s="1" t="s">
        <v>32</v>
      </c>
      <c r="D116" s="1" t="s">
        <v>37</v>
      </c>
      <c r="E116" s="1" t="s">
        <v>62</v>
      </c>
      <c r="F116" s="2" t="s">
        <v>9</v>
      </c>
      <c r="G116" s="3">
        <v>132342.00698166207</v>
      </c>
      <c r="H116" s="3">
        <v>1967.7119033052959</v>
      </c>
      <c r="I116" s="3">
        <f t="shared" si="1"/>
        <v>130374.29507835676</v>
      </c>
      <c r="J116" s="5">
        <v>13458.033645727959</v>
      </c>
      <c r="K116" s="4">
        <v>330.29999999999842</v>
      </c>
      <c r="L116" s="4">
        <v>621.86000000000092</v>
      </c>
    </row>
    <row r="117" spans="1:12" ht="15.75" x14ac:dyDescent="0.25">
      <c r="A117" t="s">
        <v>31</v>
      </c>
      <c r="B117" s="7">
        <v>133</v>
      </c>
      <c r="C117" s="1" t="s">
        <v>32</v>
      </c>
      <c r="D117" s="1" t="s">
        <v>16</v>
      </c>
      <c r="E117" s="1" t="s">
        <v>62</v>
      </c>
      <c r="F117" s="2" t="s">
        <v>9</v>
      </c>
      <c r="G117" s="3">
        <v>309893.65649543743</v>
      </c>
      <c r="H117" s="3">
        <v>106802.41368515055</v>
      </c>
      <c r="I117" s="3">
        <f t="shared" si="1"/>
        <v>203091.24281028687</v>
      </c>
      <c r="J117" s="5">
        <v>60874.759503731846</v>
      </c>
      <c r="K117" s="4">
        <v>1409.2099999999996</v>
      </c>
      <c r="L117" s="4">
        <v>1619.8000000000075</v>
      </c>
    </row>
    <row r="118" spans="1:12" ht="15.75" x14ac:dyDescent="0.25">
      <c r="A118" t="s">
        <v>31</v>
      </c>
      <c r="B118" s="7">
        <v>134</v>
      </c>
      <c r="C118" s="1" t="s">
        <v>32</v>
      </c>
      <c r="D118" s="1" t="s">
        <v>16</v>
      </c>
      <c r="E118" s="1" t="s">
        <v>62</v>
      </c>
      <c r="F118" s="2" t="s">
        <v>9</v>
      </c>
      <c r="G118" s="3">
        <v>778154.31539171073</v>
      </c>
      <c r="H118" s="3">
        <v>238679.95703351384</v>
      </c>
      <c r="I118" s="3">
        <f t="shared" si="1"/>
        <v>539474.35835819691</v>
      </c>
      <c r="J118" s="5">
        <v>132318.06074902258</v>
      </c>
      <c r="K118" s="4">
        <v>3545.9699999999916</v>
      </c>
      <c r="L118" s="4">
        <v>4200.8400000000211</v>
      </c>
    </row>
    <row r="119" spans="1:12" ht="15.75" x14ac:dyDescent="0.25">
      <c r="A119" t="s">
        <v>31</v>
      </c>
      <c r="B119" s="7">
        <v>135</v>
      </c>
      <c r="C119" s="1" t="s">
        <v>32</v>
      </c>
      <c r="D119" s="1" t="s">
        <v>16</v>
      </c>
      <c r="E119" s="1" t="s">
        <v>62</v>
      </c>
      <c r="F119" s="2" t="s">
        <v>9</v>
      </c>
      <c r="G119" s="3">
        <v>301742.65985950438</v>
      </c>
      <c r="H119" s="3">
        <v>119264.60882889439</v>
      </c>
      <c r="I119" s="3">
        <f t="shared" si="1"/>
        <v>182478.05103060999</v>
      </c>
      <c r="J119" s="5">
        <v>62098.496160030081</v>
      </c>
      <c r="K119" s="4">
        <v>1265</v>
      </c>
      <c r="L119" s="4">
        <v>1580.279999999995</v>
      </c>
    </row>
    <row r="120" spans="1:12" ht="15.75" x14ac:dyDescent="0.25">
      <c r="A120" t="s">
        <v>31</v>
      </c>
      <c r="B120" s="7">
        <v>141</v>
      </c>
      <c r="C120" s="1" t="s">
        <v>32</v>
      </c>
      <c r="D120" s="1" t="s">
        <v>50</v>
      </c>
      <c r="E120" s="1" t="s">
        <v>62</v>
      </c>
      <c r="F120" s="2" t="s">
        <v>9</v>
      </c>
      <c r="G120" s="3">
        <v>527871.9833695573</v>
      </c>
      <c r="H120" s="3">
        <v>150818.46944602698</v>
      </c>
      <c r="I120" s="3">
        <f t="shared" si="1"/>
        <v>377053.51392353035</v>
      </c>
      <c r="J120" s="5">
        <v>104512.84031850049</v>
      </c>
      <c r="K120" s="4">
        <v>2712.1399999999949</v>
      </c>
      <c r="L120" s="4">
        <v>3221.5099999999957</v>
      </c>
    </row>
    <row r="121" spans="1:12" ht="15.75" x14ac:dyDescent="0.25">
      <c r="A121" t="s">
        <v>31</v>
      </c>
      <c r="B121" s="7">
        <v>146</v>
      </c>
      <c r="C121" s="1" t="s">
        <v>32</v>
      </c>
      <c r="D121" s="1" t="s">
        <v>16</v>
      </c>
      <c r="E121" s="1" t="s">
        <v>62</v>
      </c>
      <c r="F121" s="2" t="s">
        <v>9</v>
      </c>
      <c r="G121" s="3">
        <v>582535.54602450354</v>
      </c>
      <c r="H121" s="3">
        <v>204497.2945576105</v>
      </c>
      <c r="I121" s="3">
        <f t="shared" si="1"/>
        <v>378038.25146689301</v>
      </c>
      <c r="J121" s="5">
        <v>107435.07434056381</v>
      </c>
      <c r="K121" s="4">
        <v>2486.9899999999911</v>
      </c>
      <c r="L121" s="4">
        <v>2885.9400000000078</v>
      </c>
    </row>
    <row r="122" spans="1:12" ht="15.75" x14ac:dyDescent="0.25">
      <c r="A122" t="s">
        <v>31</v>
      </c>
      <c r="B122" s="7">
        <v>156</v>
      </c>
      <c r="C122" s="1" t="s">
        <v>8</v>
      </c>
      <c r="D122" s="1" t="s">
        <v>16</v>
      </c>
      <c r="E122" s="1" t="s">
        <v>62</v>
      </c>
      <c r="F122" s="2" t="s">
        <v>9</v>
      </c>
      <c r="G122" s="3">
        <v>743272.78769350098</v>
      </c>
      <c r="H122" s="3">
        <v>276130.12761294591</v>
      </c>
      <c r="I122" s="3">
        <f t="shared" si="1"/>
        <v>467142.66008055507</v>
      </c>
      <c r="J122" s="5">
        <v>116613.09926280055</v>
      </c>
      <c r="K122" s="4">
        <v>3622.9900000000016</v>
      </c>
      <c r="L122" s="4">
        <v>4224.8199999999906</v>
      </c>
    </row>
    <row r="123" spans="1:12" ht="15.75" x14ac:dyDescent="0.25">
      <c r="A123" t="s">
        <v>31</v>
      </c>
      <c r="B123" s="7">
        <v>250</v>
      </c>
      <c r="C123" s="1" t="s">
        <v>8</v>
      </c>
      <c r="D123" s="1" t="s">
        <v>16</v>
      </c>
      <c r="E123" s="1" t="s">
        <v>62</v>
      </c>
      <c r="F123" s="2" t="s">
        <v>9</v>
      </c>
      <c r="G123" s="3">
        <v>2687282.2666792097</v>
      </c>
      <c r="H123" s="3">
        <v>1224167.0252927546</v>
      </c>
      <c r="I123" s="3">
        <f t="shared" si="1"/>
        <v>1463115.241386455</v>
      </c>
      <c r="J123" s="5">
        <v>467440.7997351354</v>
      </c>
      <c r="K123" s="4">
        <v>10658.709999999972</v>
      </c>
      <c r="L123" s="4">
        <v>12772.140000000021</v>
      </c>
    </row>
    <row r="124" spans="1:12" ht="15.75" x14ac:dyDescent="0.25">
      <c r="A124" t="s">
        <v>31</v>
      </c>
      <c r="B124" s="7">
        <v>252</v>
      </c>
      <c r="C124" s="1" t="s">
        <v>8</v>
      </c>
      <c r="D124" s="1" t="s">
        <v>16</v>
      </c>
      <c r="E124" s="1" t="s">
        <v>62</v>
      </c>
      <c r="F124" s="2" t="s">
        <v>9</v>
      </c>
      <c r="G124" s="3">
        <v>194820.53561040881</v>
      </c>
      <c r="H124" s="3">
        <v>56801.076169238317</v>
      </c>
      <c r="I124" s="3">
        <f t="shared" si="1"/>
        <v>138019.4594411705</v>
      </c>
      <c r="J124" s="5">
        <v>29802.489622072404</v>
      </c>
      <c r="K124" s="4">
        <v>584.01000000000204</v>
      </c>
      <c r="L124" s="4">
        <v>649.11000000000104</v>
      </c>
    </row>
    <row r="125" spans="1:12" ht="15.75" x14ac:dyDescent="0.25">
      <c r="A125" t="s">
        <v>31</v>
      </c>
      <c r="B125" s="7">
        <v>261</v>
      </c>
      <c r="C125" s="1" t="s">
        <v>8</v>
      </c>
      <c r="D125" s="1" t="s">
        <v>16</v>
      </c>
      <c r="E125" s="1" t="s">
        <v>62</v>
      </c>
      <c r="F125" s="2" t="s">
        <v>9</v>
      </c>
      <c r="G125" s="3">
        <v>590669.80550102098</v>
      </c>
      <c r="H125" s="3">
        <v>265258.34154189174</v>
      </c>
      <c r="I125" s="3">
        <f t="shared" si="1"/>
        <v>325411.46395912924</v>
      </c>
      <c r="J125" s="5">
        <v>91908.148120391852</v>
      </c>
      <c r="K125" s="4">
        <v>2254.230000000005</v>
      </c>
      <c r="L125" s="4">
        <v>2691.0300000000034</v>
      </c>
    </row>
    <row r="126" spans="1:12" ht="15.75" x14ac:dyDescent="0.25">
      <c r="A126" t="s">
        <v>31</v>
      </c>
      <c r="B126" s="7">
        <v>262</v>
      </c>
      <c r="C126" s="1" t="s">
        <v>20</v>
      </c>
      <c r="D126" s="1" t="s">
        <v>50</v>
      </c>
      <c r="E126" s="1" t="s">
        <v>62</v>
      </c>
      <c r="F126" s="2" t="s">
        <v>9</v>
      </c>
      <c r="G126" s="3">
        <v>336716.88567140565</v>
      </c>
      <c r="H126" s="3">
        <v>52915.655162098272</v>
      </c>
      <c r="I126" s="3">
        <f t="shared" si="1"/>
        <v>283801.23050930735</v>
      </c>
      <c r="J126" s="5">
        <v>35067.831455944222</v>
      </c>
      <c r="K126" s="4">
        <v>1535.7099999999984</v>
      </c>
      <c r="L126" s="4">
        <v>1679.920000000008</v>
      </c>
    </row>
    <row r="127" spans="1:12" ht="15.75" x14ac:dyDescent="0.25">
      <c r="A127" t="s">
        <v>31</v>
      </c>
      <c r="B127" s="7">
        <v>263</v>
      </c>
      <c r="C127" s="1" t="s">
        <v>8</v>
      </c>
      <c r="D127" s="1" t="s">
        <v>16</v>
      </c>
      <c r="E127" s="1" t="s">
        <v>62</v>
      </c>
      <c r="F127" s="2" t="s">
        <v>9</v>
      </c>
      <c r="G127" s="3">
        <v>614036.16752053832</v>
      </c>
      <c r="H127" s="3">
        <v>205351.71813441874</v>
      </c>
      <c r="I127" s="3">
        <f t="shared" si="1"/>
        <v>408684.44938611961</v>
      </c>
      <c r="J127" s="5">
        <v>76659.529902321156</v>
      </c>
      <c r="K127" s="4">
        <v>1995.7099999999909</v>
      </c>
      <c r="L127" s="4">
        <v>2671.8199999999961</v>
      </c>
    </row>
    <row r="128" spans="1:12" ht="15.75" x14ac:dyDescent="0.25">
      <c r="A128" t="s">
        <v>31</v>
      </c>
      <c r="B128" s="7">
        <v>264</v>
      </c>
      <c r="C128" s="1" t="s">
        <v>8</v>
      </c>
      <c r="D128" s="1" t="s">
        <v>16</v>
      </c>
      <c r="E128" s="1" t="s">
        <v>62</v>
      </c>
      <c r="F128" s="2" t="s">
        <v>9</v>
      </c>
      <c r="G128" s="3">
        <v>1035498.4412139114</v>
      </c>
      <c r="H128" s="3">
        <v>341086.16449662467</v>
      </c>
      <c r="I128" s="3">
        <f t="shared" si="1"/>
        <v>694412.27671728679</v>
      </c>
      <c r="J128" s="5">
        <v>156670.01093288371</v>
      </c>
      <c r="K128" s="4">
        <v>4521.3499999999985</v>
      </c>
      <c r="L128" s="4">
        <v>6164.7699999999968</v>
      </c>
    </row>
    <row r="129" spans="1:12" ht="15.75" x14ac:dyDescent="0.25">
      <c r="A129" t="s">
        <v>31</v>
      </c>
      <c r="B129" s="7">
        <v>265</v>
      </c>
      <c r="C129" s="1" t="s">
        <v>8</v>
      </c>
      <c r="D129" s="1" t="s">
        <v>16</v>
      </c>
      <c r="E129" s="1" t="s">
        <v>62</v>
      </c>
      <c r="F129" s="2" t="s">
        <v>9</v>
      </c>
      <c r="G129" s="3">
        <v>492265.6079212263</v>
      </c>
      <c r="H129" s="3">
        <v>123529.01193885677</v>
      </c>
      <c r="I129" s="3">
        <f t="shared" si="1"/>
        <v>368736.5959823695</v>
      </c>
      <c r="J129" s="5">
        <v>56634.65523642426</v>
      </c>
      <c r="K129" s="4">
        <v>2355.4299999999894</v>
      </c>
      <c r="L129" s="4">
        <v>2689.3800000000015</v>
      </c>
    </row>
    <row r="130" spans="1:12" ht="15.75" x14ac:dyDescent="0.25">
      <c r="A130" t="s">
        <v>31</v>
      </c>
      <c r="B130" s="7">
        <v>270</v>
      </c>
      <c r="C130" s="1" t="s">
        <v>8</v>
      </c>
      <c r="D130" s="1" t="s">
        <v>16</v>
      </c>
      <c r="E130" s="1" t="s">
        <v>62</v>
      </c>
      <c r="F130" s="2" t="s">
        <v>9</v>
      </c>
      <c r="G130" s="3">
        <v>2117481.1240232089</v>
      </c>
      <c r="H130" s="3">
        <v>927502.01628167764</v>
      </c>
      <c r="I130" s="3">
        <f t="shared" si="1"/>
        <v>1189979.1077415312</v>
      </c>
      <c r="J130" s="5">
        <v>361166.02419744967</v>
      </c>
      <c r="K130" s="4">
        <v>8178.4400000000278</v>
      </c>
      <c r="L130" s="4">
        <v>9550.309999999974</v>
      </c>
    </row>
    <row r="131" spans="1:12" ht="15.75" x14ac:dyDescent="0.25">
      <c r="A131" t="s">
        <v>31</v>
      </c>
      <c r="B131" s="7">
        <v>272</v>
      </c>
      <c r="C131" s="1" t="s">
        <v>8</v>
      </c>
      <c r="D131" s="1" t="s">
        <v>16</v>
      </c>
      <c r="E131" s="1" t="s">
        <v>62</v>
      </c>
      <c r="F131" s="2" t="s">
        <v>9</v>
      </c>
      <c r="G131" s="3">
        <v>153702.48481877736</v>
      </c>
      <c r="H131" s="3">
        <v>26764.566405734815</v>
      </c>
      <c r="I131" s="3">
        <f t="shared" ref="I131:I194" si="2">+G131-H131</f>
        <v>126937.91841304254</v>
      </c>
      <c r="J131" s="5">
        <v>14272.493828347853</v>
      </c>
      <c r="K131" s="4">
        <v>641.20000000000039</v>
      </c>
      <c r="L131" s="4">
        <v>701.67999999999927</v>
      </c>
    </row>
    <row r="132" spans="1:12" ht="15.75" x14ac:dyDescent="0.25">
      <c r="A132" t="s">
        <v>31</v>
      </c>
      <c r="B132" s="7">
        <v>275</v>
      </c>
      <c r="C132" s="1" t="s">
        <v>8</v>
      </c>
      <c r="D132" s="1" t="s">
        <v>16</v>
      </c>
      <c r="E132" s="1" t="s">
        <v>62</v>
      </c>
      <c r="F132" s="2" t="s">
        <v>9</v>
      </c>
      <c r="G132" s="3">
        <v>733467.38722291635</v>
      </c>
      <c r="H132" s="3">
        <v>252034.08279270472</v>
      </c>
      <c r="I132" s="3">
        <f t="shared" si="2"/>
        <v>481433.30443021166</v>
      </c>
      <c r="J132" s="5">
        <v>101860.72876906485</v>
      </c>
      <c r="K132" s="4">
        <v>3159.1599999999967</v>
      </c>
      <c r="L132" s="4">
        <v>3357.4799999999873</v>
      </c>
    </row>
    <row r="133" spans="1:12" ht="15.75" x14ac:dyDescent="0.25">
      <c r="A133" t="s">
        <v>31</v>
      </c>
      <c r="B133" s="7">
        <v>288</v>
      </c>
      <c r="C133" s="1" t="s">
        <v>8</v>
      </c>
      <c r="D133" s="1" t="s">
        <v>16</v>
      </c>
      <c r="E133" s="1" t="s">
        <v>62</v>
      </c>
      <c r="F133" s="2" t="s">
        <v>9</v>
      </c>
      <c r="G133" s="3">
        <v>1106507.7712499704</v>
      </c>
      <c r="H133" s="3">
        <v>346689.76743523579</v>
      </c>
      <c r="I133" s="3">
        <f t="shared" si="2"/>
        <v>759818.00381473463</v>
      </c>
      <c r="J133" s="5">
        <v>135487.90703766129</v>
      </c>
      <c r="K133" s="4">
        <v>4394.6099999999797</v>
      </c>
      <c r="L133" s="4">
        <v>4571.7100000000082</v>
      </c>
    </row>
    <row r="134" spans="1:12" ht="15.75" x14ac:dyDescent="0.25">
      <c r="A134" t="s">
        <v>31</v>
      </c>
      <c r="B134" s="7">
        <v>294</v>
      </c>
      <c r="C134" s="1" t="s">
        <v>8</v>
      </c>
      <c r="D134" s="1" t="s">
        <v>16</v>
      </c>
      <c r="E134" s="1" t="s">
        <v>62</v>
      </c>
      <c r="F134" s="2" t="s">
        <v>9</v>
      </c>
      <c r="G134" s="3">
        <v>744669.69676789409</v>
      </c>
      <c r="H134" s="3">
        <v>161710.85129679201</v>
      </c>
      <c r="I134" s="3">
        <f t="shared" si="2"/>
        <v>582958.84547110205</v>
      </c>
      <c r="J134" s="5">
        <v>80325.623915294884</v>
      </c>
      <c r="K134" s="4">
        <v>4164.3499999999831</v>
      </c>
      <c r="L134" s="4">
        <v>4666.6000000000131</v>
      </c>
    </row>
    <row r="135" spans="1:12" ht="15.75" x14ac:dyDescent="0.25">
      <c r="A135" t="s">
        <v>31</v>
      </c>
      <c r="B135" s="7">
        <v>351</v>
      </c>
      <c r="C135" s="1" t="s">
        <v>8</v>
      </c>
      <c r="D135" s="1" t="s">
        <v>16</v>
      </c>
      <c r="E135" s="1" t="s">
        <v>62</v>
      </c>
      <c r="F135" s="2" t="s">
        <v>9</v>
      </c>
      <c r="G135" s="3">
        <v>440328.9147773991</v>
      </c>
      <c r="H135" s="3">
        <v>173495.76632538412</v>
      </c>
      <c r="I135" s="3">
        <f t="shared" si="2"/>
        <v>266833.14845201501</v>
      </c>
      <c r="J135" s="5">
        <v>78249.569002561504</v>
      </c>
      <c r="K135" s="4">
        <v>1880.3800000000003</v>
      </c>
      <c r="L135" s="4">
        <v>2424.2399999999934</v>
      </c>
    </row>
    <row r="136" spans="1:12" ht="15.75" x14ac:dyDescent="0.25">
      <c r="A136" t="s">
        <v>31</v>
      </c>
      <c r="B136" s="7">
        <v>353</v>
      </c>
      <c r="C136" s="1" t="s">
        <v>8</v>
      </c>
      <c r="D136" s="1" t="s">
        <v>16</v>
      </c>
      <c r="E136" s="1" t="s">
        <v>62</v>
      </c>
      <c r="F136" s="2" t="s">
        <v>9</v>
      </c>
      <c r="G136" s="3">
        <v>91572.861590179571</v>
      </c>
      <c r="H136" s="3">
        <v>14470.802264316597</v>
      </c>
      <c r="I136" s="3">
        <f t="shared" si="2"/>
        <v>77102.059325862967</v>
      </c>
      <c r="J136" s="5">
        <v>8633.6872122445475</v>
      </c>
      <c r="K136" s="4">
        <v>406.63000000000187</v>
      </c>
      <c r="L136" s="4">
        <v>503.87000000000143</v>
      </c>
    </row>
    <row r="137" spans="1:12" ht="15.75" x14ac:dyDescent="0.25">
      <c r="A137" t="s">
        <v>31</v>
      </c>
      <c r="B137" s="7">
        <v>355</v>
      </c>
      <c r="C137" s="1" t="s">
        <v>8</v>
      </c>
      <c r="D137" s="1" t="s">
        <v>16</v>
      </c>
      <c r="E137" s="1" t="s">
        <v>62</v>
      </c>
      <c r="F137" s="2" t="s">
        <v>9</v>
      </c>
      <c r="G137" s="3">
        <v>1306839.9822036806</v>
      </c>
      <c r="H137" s="3">
        <v>683532.84570085036</v>
      </c>
      <c r="I137" s="3">
        <f t="shared" si="2"/>
        <v>623307.1365028302</v>
      </c>
      <c r="J137" s="5">
        <v>266888.16529446025</v>
      </c>
      <c r="K137" s="4">
        <v>5260.8499999999985</v>
      </c>
      <c r="L137" s="4">
        <v>5950.7599999999893</v>
      </c>
    </row>
    <row r="138" spans="1:12" ht="15.75" x14ac:dyDescent="0.25">
      <c r="A138" t="s">
        <v>31</v>
      </c>
      <c r="B138" s="7">
        <v>361</v>
      </c>
      <c r="C138" s="1" t="s">
        <v>8</v>
      </c>
      <c r="D138" s="1" t="s">
        <v>16</v>
      </c>
      <c r="E138" s="1" t="s">
        <v>62</v>
      </c>
      <c r="F138" s="2" t="s">
        <v>9</v>
      </c>
      <c r="G138" s="3">
        <v>426878.67597537569</v>
      </c>
      <c r="H138" s="3">
        <v>132281.74416850059</v>
      </c>
      <c r="I138" s="3">
        <f t="shared" si="2"/>
        <v>294596.9318068751</v>
      </c>
      <c r="J138" s="5">
        <v>55625.788728807158</v>
      </c>
      <c r="K138" s="4">
        <v>1662.9099999999989</v>
      </c>
      <c r="L138" s="4">
        <v>2071.9999999999968</v>
      </c>
    </row>
    <row r="139" spans="1:12" ht="15.75" x14ac:dyDescent="0.25">
      <c r="A139" t="s">
        <v>31</v>
      </c>
      <c r="B139" s="7">
        <v>365</v>
      </c>
      <c r="C139" s="1" t="s">
        <v>8</v>
      </c>
      <c r="D139" s="1" t="s">
        <v>16</v>
      </c>
      <c r="E139" s="1" t="s">
        <v>62</v>
      </c>
      <c r="F139" s="2" t="s">
        <v>9</v>
      </c>
      <c r="G139" s="3">
        <v>1180824.621481522</v>
      </c>
      <c r="H139" s="3">
        <v>439168.41395486833</v>
      </c>
      <c r="I139" s="3">
        <f t="shared" si="2"/>
        <v>741656.20752665366</v>
      </c>
      <c r="J139" s="5">
        <v>165461.26958749443</v>
      </c>
      <c r="K139" s="4">
        <v>4034.2500000000059</v>
      </c>
      <c r="L139" s="4">
        <v>4620.3400000000056</v>
      </c>
    </row>
    <row r="140" spans="1:12" ht="15.75" x14ac:dyDescent="0.25">
      <c r="A140" t="s">
        <v>31</v>
      </c>
      <c r="B140" s="7">
        <v>375</v>
      </c>
      <c r="C140" s="1" t="s">
        <v>8</v>
      </c>
      <c r="D140" s="1" t="s">
        <v>16</v>
      </c>
      <c r="E140" s="1" t="s">
        <v>62</v>
      </c>
      <c r="F140" s="2" t="s">
        <v>9</v>
      </c>
      <c r="G140" s="3">
        <v>966776.95212273428</v>
      </c>
      <c r="H140" s="3">
        <v>549839.30775401555</v>
      </c>
      <c r="I140" s="3">
        <f t="shared" si="2"/>
        <v>416937.64436871873</v>
      </c>
      <c r="J140" s="5">
        <v>192041.73017053411</v>
      </c>
      <c r="K140" s="4">
        <v>3433.2100000000137</v>
      </c>
      <c r="L140" s="4">
        <v>4043.0499999999938</v>
      </c>
    </row>
    <row r="141" spans="1:12" ht="15.75" x14ac:dyDescent="0.25">
      <c r="A141" t="s">
        <v>31</v>
      </c>
      <c r="B141" s="7">
        <v>415</v>
      </c>
      <c r="C141" s="1" t="s">
        <v>20</v>
      </c>
      <c r="D141" s="1" t="s">
        <v>38</v>
      </c>
      <c r="E141" s="1" t="s">
        <v>62</v>
      </c>
      <c r="F141" s="2" t="s">
        <v>9</v>
      </c>
      <c r="G141" s="3">
        <v>60260.211269133106</v>
      </c>
      <c r="H141" s="3">
        <v>2898.5917558744782</v>
      </c>
      <c r="I141" s="3">
        <f t="shared" si="2"/>
        <v>57361.619513258629</v>
      </c>
      <c r="J141" s="5">
        <v>3149.3824649548133</v>
      </c>
      <c r="K141" s="4">
        <v>270.70999999999873</v>
      </c>
      <c r="L141" s="4">
        <v>316.25</v>
      </c>
    </row>
    <row r="142" spans="1:12" ht="15.75" x14ac:dyDescent="0.25">
      <c r="A142" t="s">
        <v>31</v>
      </c>
      <c r="B142" s="7">
        <v>452</v>
      </c>
      <c r="C142" s="1" t="s">
        <v>8</v>
      </c>
      <c r="D142" s="1" t="s">
        <v>16</v>
      </c>
      <c r="E142" s="1" t="s">
        <v>62</v>
      </c>
      <c r="F142" s="2" t="s">
        <v>9</v>
      </c>
      <c r="G142" s="3">
        <v>272390.83213781542</v>
      </c>
      <c r="H142" s="3">
        <v>97512.264959024193</v>
      </c>
      <c r="I142" s="3">
        <f t="shared" si="2"/>
        <v>174878.56717879121</v>
      </c>
      <c r="J142" s="5">
        <v>39480.855033380911</v>
      </c>
      <c r="K142" s="4">
        <v>1295.3599999999949</v>
      </c>
      <c r="L142" s="4">
        <v>1474.9900000000034</v>
      </c>
    </row>
    <row r="143" spans="1:12" ht="15.75" x14ac:dyDescent="0.25">
      <c r="A143" t="s">
        <v>31</v>
      </c>
      <c r="B143" s="7">
        <v>467</v>
      </c>
      <c r="C143" s="1" t="s">
        <v>8</v>
      </c>
      <c r="D143" s="1" t="s">
        <v>16</v>
      </c>
      <c r="E143" s="1" t="s">
        <v>62</v>
      </c>
      <c r="F143" s="2" t="s">
        <v>9</v>
      </c>
      <c r="G143" s="3">
        <v>1293803.0224918667</v>
      </c>
      <c r="H143" s="3">
        <v>758497.56225365971</v>
      </c>
      <c r="I143" s="3">
        <f t="shared" si="2"/>
        <v>535305.46023820702</v>
      </c>
      <c r="J143" s="5">
        <v>275906.5723919624</v>
      </c>
      <c r="K143" s="4">
        <v>4753.8699999999926</v>
      </c>
      <c r="L143" s="4">
        <v>5356.0100000000139</v>
      </c>
    </row>
    <row r="144" spans="1:12" ht="15.75" x14ac:dyDescent="0.25">
      <c r="A144" t="s">
        <v>31</v>
      </c>
      <c r="B144" s="7">
        <v>515</v>
      </c>
      <c r="C144" s="1" t="s">
        <v>20</v>
      </c>
      <c r="D144" s="1" t="s">
        <v>38</v>
      </c>
      <c r="E144" s="1" t="s">
        <v>66</v>
      </c>
      <c r="F144" s="2" t="s">
        <v>9</v>
      </c>
      <c r="G144" s="3">
        <v>2902393.3893978512</v>
      </c>
      <c r="H144" s="3">
        <v>394555.74241318955</v>
      </c>
      <c r="I144" s="3">
        <f t="shared" si="2"/>
        <v>2507837.6469846615</v>
      </c>
      <c r="J144" s="5">
        <v>474419.98680253525</v>
      </c>
      <c r="K144" s="4">
        <v>15321.600000000064</v>
      </c>
      <c r="L144" s="4">
        <v>20887.100000000002</v>
      </c>
    </row>
    <row r="145" spans="1:12" ht="15.75" x14ac:dyDescent="0.25">
      <c r="A145" t="s">
        <v>31</v>
      </c>
      <c r="B145" s="7">
        <v>535</v>
      </c>
      <c r="C145" s="1" t="s">
        <v>32</v>
      </c>
      <c r="D145" s="1" t="s">
        <v>16</v>
      </c>
      <c r="E145" s="1" t="s">
        <v>66</v>
      </c>
      <c r="F145" s="2" t="s">
        <v>9</v>
      </c>
      <c r="G145" s="3">
        <v>2710943.4601992187</v>
      </c>
      <c r="H145" s="3">
        <v>558202.28090449923</v>
      </c>
      <c r="I145" s="3">
        <f t="shared" si="2"/>
        <v>2152741.1792947194</v>
      </c>
      <c r="J145" s="5">
        <v>429561.23890502093</v>
      </c>
      <c r="K145" s="4">
        <v>13964.17999999992</v>
      </c>
      <c r="L145" s="4">
        <v>17685.520000000051</v>
      </c>
    </row>
    <row r="146" spans="1:12" ht="15.75" x14ac:dyDescent="0.25">
      <c r="A146" t="s">
        <v>31</v>
      </c>
      <c r="B146" s="7">
        <v>552</v>
      </c>
      <c r="C146" s="1" t="s">
        <v>8</v>
      </c>
      <c r="D146" s="1" t="s">
        <v>16</v>
      </c>
      <c r="E146" s="1" t="s">
        <v>62</v>
      </c>
      <c r="F146" s="2" t="s">
        <v>9</v>
      </c>
      <c r="G146" s="3">
        <v>265835.01554167224</v>
      </c>
      <c r="H146" s="3">
        <v>103320.37361818808</v>
      </c>
      <c r="I146" s="3">
        <f t="shared" si="2"/>
        <v>162514.64192348416</v>
      </c>
      <c r="J146" s="5">
        <v>40439.585172972409</v>
      </c>
      <c r="K146" s="4">
        <v>1158.7400000000018</v>
      </c>
      <c r="L146" s="4">
        <v>1298.9499999999985</v>
      </c>
    </row>
    <row r="147" spans="1:12" ht="15.75" x14ac:dyDescent="0.25">
      <c r="A147" t="s">
        <v>31</v>
      </c>
      <c r="B147" s="7">
        <v>553</v>
      </c>
      <c r="C147" s="1" t="s">
        <v>8</v>
      </c>
      <c r="D147" s="1" t="s">
        <v>16</v>
      </c>
      <c r="E147" s="1" t="s">
        <v>62</v>
      </c>
      <c r="F147" s="2" t="s">
        <v>9</v>
      </c>
      <c r="G147" s="3">
        <v>450703.37866815063</v>
      </c>
      <c r="H147" s="3">
        <v>144654.87861686185</v>
      </c>
      <c r="I147" s="3">
        <f t="shared" si="2"/>
        <v>306048.50005128875</v>
      </c>
      <c r="J147" s="5">
        <v>55924.560554592346</v>
      </c>
      <c r="K147" s="4">
        <v>1960.4000000000037</v>
      </c>
      <c r="L147" s="4">
        <v>2209.1600000000049</v>
      </c>
    </row>
    <row r="148" spans="1:12" ht="15.75" x14ac:dyDescent="0.25">
      <c r="A148" t="s">
        <v>31</v>
      </c>
      <c r="B148" s="7">
        <v>554</v>
      </c>
      <c r="C148" s="1" t="s">
        <v>8</v>
      </c>
      <c r="D148" s="1" t="s">
        <v>16</v>
      </c>
      <c r="E148" s="1" t="s">
        <v>62</v>
      </c>
      <c r="F148" s="2" t="s">
        <v>9</v>
      </c>
      <c r="G148" s="3">
        <v>459492.9623095225</v>
      </c>
      <c r="H148" s="3">
        <v>192341.96171444998</v>
      </c>
      <c r="I148" s="3">
        <f t="shared" si="2"/>
        <v>267151.00059507252</v>
      </c>
      <c r="J148" s="5">
        <v>80272.417973716685</v>
      </c>
      <c r="K148" s="4">
        <v>2492.0499999999884</v>
      </c>
      <c r="L148" s="4">
        <v>2975.5199999999909</v>
      </c>
    </row>
    <row r="149" spans="1:12" ht="15.75" x14ac:dyDescent="0.25">
      <c r="A149" t="s">
        <v>31</v>
      </c>
      <c r="B149" s="7">
        <v>558</v>
      </c>
      <c r="C149" s="1" t="s">
        <v>8</v>
      </c>
      <c r="D149" s="1" t="s">
        <v>16</v>
      </c>
      <c r="E149" s="1" t="s">
        <v>62</v>
      </c>
      <c r="F149" s="2" t="s">
        <v>9</v>
      </c>
      <c r="G149" s="3">
        <v>395146.30919511127</v>
      </c>
      <c r="H149" s="3">
        <v>102962.86644346708</v>
      </c>
      <c r="I149" s="3">
        <f t="shared" si="2"/>
        <v>292183.44275164418</v>
      </c>
      <c r="J149" s="5">
        <v>41458.683592431473</v>
      </c>
      <c r="K149" s="4">
        <v>1849.4299999999903</v>
      </c>
      <c r="L149" s="4">
        <v>2089.5599999999972</v>
      </c>
    </row>
    <row r="150" spans="1:12" ht="15.75" x14ac:dyDescent="0.25">
      <c r="A150" t="s">
        <v>31</v>
      </c>
      <c r="B150" s="7">
        <v>565</v>
      </c>
      <c r="C150" s="1" t="s">
        <v>8</v>
      </c>
      <c r="D150" s="1" t="s">
        <v>16</v>
      </c>
      <c r="E150" s="1" t="s">
        <v>62</v>
      </c>
      <c r="F150" s="2" t="s">
        <v>9</v>
      </c>
      <c r="G150" s="3">
        <v>45306.203067210423</v>
      </c>
      <c r="H150" s="3">
        <v>2714.4546193809347</v>
      </c>
      <c r="I150" s="3">
        <f t="shared" si="2"/>
        <v>42591.748447829486</v>
      </c>
      <c r="J150" s="5">
        <v>1007.8433164329082</v>
      </c>
      <c r="K150" s="4">
        <v>216.19999999999985</v>
      </c>
      <c r="L150" s="4">
        <v>236.90000000000018</v>
      </c>
    </row>
    <row r="151" spans="1:12" ht="15.75" x14ac:dyDescent="0.25">
      <c r="A151" t="s">
        <v>31</v>
      </c>
      <c r="B151" s="7">
        <v>568</v>
      </c>
      <c r="C151" s="1" t="s">
        <v>32</v>
      </c>
      <c r="D151" s="1" t="s">
        <v>16</v>
      </c>
      <c r="E151" s="1" t="s">
        <v>62</v>
      </c>
      <c r="F151" s="2" t="s">
        <v>9</v>
      </c>
      <c r="G151" s="3">
        <v>106284.82471745984</v>
      </c>
      <c r="H151" s="3">
        <v>13681.307253474366</v>
      </c>
      <c r="I151" s="3">
        <f t="shared" si="2"/>
        <v>92603.517463985467</v>
      </c>
      <c r="J151" s="5">
        <v>12500.326697320648</v>
      </c>
      <c r="K151" s="4">
        <v>520.43000000000143</v>
      </c>
      <c r="L151" s="4">
        <v>585.18000000000029</v>
      </c>
    </row>
    <row r="152" spans="1:12" ht="15.75" x14ac:dyDescent="0.25">
      <c r="A152" t="s">
        <v>31</v>
      </c>
      <c r="B152" s="7">
        <v>578</v>
      </c>
      <c r="C152" s="1" t="s">
        <v>8</v>
      </c>
      <c r="D152" s="1" t="s">
        <v>16</v>
      </c>
      <c r="E152" s="1" t="s">
        <v>62</v>
      </c>
      <c r="F152" s="2" t="s">
        <v>9</v>
      </c>
      <c r="G152" s="3">
        <v>664448.49168364226</v>
      </c>
      <c r="H152" s="3">
        <v>242132.5604465011</v>
      </c>
      <c r="I152" s="3">
        <f t="shared" si="2"/>
        <v>422315.93123714114</v>
      </c>
      <c r="J152" s="5">
        <v>99582.08200186069</v>
      </c>
      <c r="K152" s="4">
        <v>2886.5900000000056</v>
      </c>
      <c r="L152" s="4">
        <v>3280.92</v>
      </c>
    </row>
    <row r="153" spans="1:12" ht="15.75" x14ac:dyDescent="0.25">
      <c r="A153" t="s">
        <v>31</v>
      </c>
      <c r="B153" s="7">
        <v>579</v>
      </c>
      <c r="C153" s="1" t="s">
        <v>8</v>
      </c>
      <c r="D153" s="1" t="s">
        <v>16</v>
      </c>
      <c r="E153" s="1" t="s">
        <v>62</v>
      </c>
      <c r="F153" s="2" t="s">
        <v>9</v>
      </c>
      <c r="G153" s="3">
        <v>248224.94888769992</v>
      </c>
      <c r="H153" s="3">
        <v>49500.953910621902</v>
      </c>
      <c r="I153" s="3">
        <f t="shared" si="2"/>
        <v>198723.99497707802</v>
      </c>
      <c r="J153" s="5">
        <v>27643.556223419168</v>
      </c>
      <c r="K153" s="4">
        <v>727.32000000000346</v>
      </c>
      <c r="L153" s="4">
        <v>1009.6200000000014</v>
      </c>
    </row>
    <row r="154" spans="1:12" ht="15.75" x14ac:dyDescent="0.25">
      <c r="A154" t="s">
        <v>31</v>
      </c>
      <c r="B154" s="7">
        <v>587</v>
      </c>
      <c r="C154" s="1" t="s">
        <v>8</v>
      </c>
      <c r="D154" s="1" t="s">
        <v>16</v>
      </c>
      <c r="E154" s="1" t="s">
        <v>62</v>
      </c>
      <c r="F154" s="2" t="s">
        <v>9</v>
      </c>
      <c r="G154" s="3">
        <v>542437.17448348936</v>
      </c>
      <c r="H154" s="3">
        <v>164547.98168990362</v>
      </c>
      <c r="I154" s="3">
        <f t="shared" si="2"/>
        <v>377889.19279358571</v>
      </c>
      <c r="J154" s="5">
        <v>65927.277571290935</v>
      </c>
      <c r="K154" s="4">
        <v>2669.1499999999955</v>
      </c>
      <c r="L154" s="4">
        <v>2802.3400000000056</v>
      </c>
    </row>
    <row r="155" spans="1:12" ht="15.75" x14ac:dyDescent="0.25">
      <c r="A155" t="s">
        <v>31</v>
      </c>
      <c r="B155" s="7">
        <v>588</v>
      </c>
      <c r="C155" s="1" t="s">
        <v>8</v>
      </c>
      <c r="D155" s="1" t="s">
        <v>16</v>
      </c>
      <c r="E155" s="1" t="s">
        <v>62</v>
      </c>
      <c r="F155" s="2" t="s">
        <v>9</v>
      </c>
      <c r="G155" s="3">
        <v>158986.27729924969</v>
      </c>
      <c r="H155" s="3">
        <v>21190.133413160231</v>
      </c>
      <c r="I155" s="3">
        <f t="shared" si="2"/>
        <v>137796.14388608947</v>
      </c>
      <c r="J155" s="5">
        <v>13167.447349416339</v>
      </c>
      <c r="K155" s="4">
        <v>764.05999999999733</v>
      </c>
      <c r="L155" s="4">
        <v>925.28999999999803</v>
      </c>
    </row>
    <row r="156" spans="1:12" ht="15.75" x14ac:dyDescent="0.25">
      <c r="A156" t="s">
        <v>31</v>
      </c>
      <c r="B156" s="7">
        <v>589</v>
      </c>
      <c r="C156" s="1" t="s">
        <v>8</v>
      </c>
      <c r="D156" s="1" t="s">
        <v>16</v>
      </c>
      <c r="E156" s="1" t="s">
        <v>62</v>
      </c>
      <c r="F156" s="2" t="s">
        <v>9</v>
      </c>
      <c r="G156" s="3">
        <v>418656.86828036996</v>
      </c>
      <c r="H156" s="3">
        <v>107730.69560483535</v>
      </c>
      <c r="I156" s="3">
        <f t="shared" si="2"/>
        <v>310926.17267553462</v>
      </c>
      <c r="J156" s="5">
        <v>43138.763516881052</v>
      </c>
      <c r="K156" s="4">
        <v>2226.3999999999965</v>
      </c>
      <c r="L156" s="4">
        <v>2335.1900000000037</v>
      </c>
    </row>
    <row r="157" spans="1:12" ht="15.75" x14ac:dyDescent="0.25">
      <c r="A157" t="s">
        <v>31</v>
      </c>
      <c r="B157" s="7">
        <v>597</v>
      </c>
      <c r="C157" s="1" t="s">
        <v>8</v>
      </c>
      <c r="D157" s="1" t="s">
        <v>16</v>
      </c>
      <c r="E157" s="1" t="s">
        <v>62</v>
      </c>
      <c r="F157" s="2" t="s">
        <v>9</v>
      </c>
      <c r="G157" s="3">
        <v>867244.92749301321</v>
      </c>
      <c r="H157" s="3">
        <v>320450.93176703964</v>
      </c>
      <c r="I157" s="3">
        <f t="shared" si="2"/>
        <v>546793.99572597351</v>
      </c>
      <c r="J157" s="5">
        <v>129690.50578800765</v>
      </c>
      <c r="K157" s="4">
        <v>3837.6600000000158</v>
      </c>
      <c r="L157" s="4">
        <v>4750.9499999999889</v>
      </c>
    </row>
    <row r="158" spans="1:12" ht="15.75" x14ac:dyDescent="0.25">
      <c r="A158" t="s">
        <v>31</v>
      </c>
      <c r="B158" s="7">
        <v>643</v>
      </c>
      <c r="C158" s="1" t="s">
        <v>32</v>
      </c>
      <c r="D158" s="1" t="s">
        <v>16</v>
      </c>
      <c r="E158" s="1" t="s">
        <v>62</v>
      </c>
      <c r="F158" s="2" t="s">
        <v>9</v>
      </c>
      <c r="G158" s="3">
        <v>245662.87602314394</v>
      </c>
      <c r="H158" s="3">
        <v>43211.842423046626</v>
      </c>
      <c r="I158" s="3">
        <f t="shared" si="2"/>
        <v>202451.03360009732</v>
      </c>
      <c r="J158" s="5">
        <v>31476.430399416804</v>
      </c>
      <c r="K158" s="4">
        <v>1234.640000000004</v>
      </c>
      <c r="L158" s="4">
        <v>1590.31</v>
      </c>
    </row>
    <row r="159" spans="1:12" ht="15.75" x14ac:dyDescent="0.25">
      <c r="A159" t="s">
        <v>31</v>
      </c>
      <c r="B159" s="7">
        <v>649</v>
      </c>
      <c r="C159" s="1" t="s">
        <v>32</v>
      </c>
      <c r="D159" s="1" t="s">
        <v>16</v>
      </c>
      <c r="E159" s="1" t="s">
        <v>62</v>
      </c>
      <c r="F159" s="2" t="s">
        <v>9</v>
      </c>
      <c r="G159" s="3">
        <v>389719.60712269519</v>
      </c>
      <c r="H159" s="3">
        <v>94659.695139683361</v>
      </c>
      <c r="I159" s="3">
        <f t="shared" si="2"/>
        <v>295059.91198301181</v>
      </c>
      <c r="J159" s="5">
        <v>62722.642782389543</v>
      </c>
      <c r="K159" s="4">
        <v>2204.3100000000045</v>
      </c>
      <c r="L159" s="4">
        <v>2632.8199999999906</v>
      </c>
    </row>
    <row r="160" spans="1:12" ht="15.75" x14ac:dyDescent="0.25">
      <c r="A160" t="s">
        <v>31</v>
      </c>
      <c r="B160" s="7">
        <v>652</v>
      </c>
      <c r="C160" s="1" t="s">
        <v>8</v>
      </c>
      <c r="D160" s="1" t="s">
        <v>16</v>
      </c>
      <c r="E160" s="1" t="s">
        <v>62</v>
      </c>
      <c r="F160" s="2" t="s">
        <v>9</v>
      </c>
      <c r="G160" s="3">
        <v>266089.93535432738</v>
      </c>
      <c r="H160" s="3">
        <v>85976.395876748022</v>
      </c>
      <c r="I160" s="3">
        <f t="shared" si="2"/>
        <v>180113.53947757935</v>
      </c>
      <c r="J160" s="5">
        <v>43923.551155159272</v>
      </c>
      <c r="K160" s="4">
        <v>1095.3799999999994</v>
      </c>
      <c r="L160" s="4">
        <v>1267.3000000000027</v>
      </c>
    </row>
    <row r="161" spans="1:12" ht="15.75" x14ac:dyDescent="0.25">
      <c r="A161" t="s">
        <v>31</v>
      </c>
      <c r="B161" s="7">
        <v>663</v>
      </c>
      <c r="C161" s="1" t="s">
        <v>8</v>
      </c>
      <c r="D161" s="1" t="s">
        <v>16</v>
      </c>
      <c r="E161" s="1" t="s">
        <v>62</v>
      </c>
      <c r="F161" s="2" t="s">
        <v>9</v>
      </c>
      <c r="G161" s="3">
        <v>455751.5634429889</v>
      </c>
      <c r="H161" s="3">
        <v>247619.4342106074</v>
      </c>
      <c r="I161" s="3">
        <f t="shared" si="2"/>
        <v>208132.1292323815</v>
      </c>
      <c r="J161" s="5">
        <v>107437.1207229322</v>
      </c>
      <c r="K161" s="4">
        <v>2314.0499999999852</v>
      </c>
      <c r="L161" s="4">
        <v>2696.220000000008</v>
      </c>
    </row>
    <row r="162" spans="1:12" ht="15.75" x14ac:dyDescent="0.25">
      <c r="A162" t="s">
        <v>31</v>
      </c>
      <c r="B162" s="7">
        <v>664</v>
      </c>
      <c r="C162" s="1" t="s">
        <v>8</v>
      </c>
      <c r="D162" s="1" t="s">
        <v>16</v>
      </c>
      <c r="E162" s="1" t="s">
        <v>62</v>
      </c>
      <c r="F162" s="2" t="s">
        <v>9</v>
      </c>
      <c r="G162" s="3">
        <v>453132.84173117572</v>
      </c>
      <c r="H162" s="3">
        <v>108312.64244900919</v>
      </c>
      <c r="I162" s="3">
        <f t="shared" si="2"/>
        <v>344820.19928216655</v>
      </c>
      <c r="J162" s="5">
        <v>45189.238650009531</v>
      </c>
      <c r="K162" s="4">
        <v>2215.1599999999962</v>
      </c>
      <c r="L162" s="4">
        <v>2444.8999999999901</v>
      </c>
    </row>
    <row r="163" spans="1:12" ht="15.75" x14ac:dyDescent="0.25">
      <c r="A163" t="s">
        <v>31</v>
      </c>
      <c r="B163" s="7">
        <v>667</v>
      </c>
      <c r="C163" s="1" t="s">
        <v>8</v>
      </c>
      <c r="D163" s="1" t="s">
        <v>16</v>
      </c>
      <c r="E163" s="1" t="s">
        <v>62</v>
      </c>
      <c r="F163" s="2" t="s">
        <v>9</v>
      </c>
      <c r="G163" s="3">
        <v>963889.1483864513</v>
      </c>
      <c r="H163" s="3">
        <v>264078.88989045325</v>
      </c>
      <c r="I163" s="3">
        <f t="shared" si="2"/>
        <v>699810.2584959981</v>
      </c>
      <c r="J163" s="5">
        <v>112260.44396523143</v>
      </c>
      <c r="K163" s="4">
        <v>4428.4000000000087</v>
      </c>
      <c r="L163" s="4">
        <v>5094.6399999999994</v>
      </c>
    </row>
    <row r="164" spans="1:12" ht="15.75" x14ac:dyDescent="0.25">
      <c r="A164" t="s">
        <v>31</v>
      </c>
      <c r="B164" s="7">
        <v>668</v>
      </c>
      <c r="C164" s="1" t="s">
        <v>8</v>
      </c>
      <c r="D164" s="1" t="s">
        <v>16</v>
      </c>
      <c r="E164" s="1" t="s">
        <v>62</v>
      </c>
      <c r="F164" s="2" t="s">
        <v>9</v>
      </c>
      <c r="G164" s="3">
        <v>367828.69007945003</v>
      </c>
      <c r="H164" s="3">
        <v>107030.83421754025</v>
      </c>
      <c r="I164" s="3">
        <f t="shared" si="2"/>
        <v>260797.85586190977</v>
      </c>
      <c r="J164" s="5">
        <v>43348.517709641208</v>
      </c>
      <c r="K164" s="4">
        <v>1972.2499999999955</v>
      </c>
      <c r="L164" s="4">
        <v>2100.129999999996</v>
      </c>
    </row>
    <row r="165" spans="1:12" ht="15.75" x14ac:dyDescent="0.25">
      <c r="A165" t="s">
        <v>31</v>
      </c>
      <c r="B165" s="7">
        <v>672</v>
      </c>
      <c r="C165" s="1" t="s">
        <v>8</v>
      </c>
      <c r="D165" s="1" t="s">
        <v>16</v>
      </c>
      <c r="E165" s="1" t="s">
        <v>62</v>
      </c>
      <c r="F165" s="2" t="s">
        <v>9</v>
      </c>
      <c r="G165" s="3">
        <v>716423.80904151022</v>
      </c>
      <c r="H165" s="3">
        <v>172732.84332769396</v>
      </c>
      <c r="I165" s="3">
        <f t="shared" si="2"/>
        <v>543690.96571381623</v>
      </c>
      <c r="J165" s="5">
        <v>77886.336132171971</v>
      </c>
      <c r="K165" s="4">
        <v>3466.0999999999858</v>
      </c>
      <c r="L165" s="4">
        <v>4457.5200000000023</v>
      </c>
    </row>
    <row r="166" spans="1:12" ht="15.75" x14ac:dyDescent="0.25">
      <c r="A166" t="s">
        <v>31</v>
      </c>
      <c r="B166" s="7">
        <v>673</v>
      </c>
      <c r="C166" s="1" t="s">
        <v>8</v>
      </c>
      <c r="D166" s="1" t="s">
        <v>16</v>
      </c>
      <c r="E166" s="1" t="s">
        <v>62</v>
      </c>
      <c r="F166" s="2" t="s">
        <v>9</v>
      </c>
      <c r="G166" s="3">
        <v>675086.88770366088</v>
      </c>
      <c r="H166" s="3">
        <v>485366.70370441192</v>
      </c>
      <c r="I166" s="3">
        <f t="shared" si="2"/>
        <v>189720.18399924895</v>
      </c>
      <c r="J166" s="5">
        <v>188818.6779403172</v>
      </c>
      <c r="K166" s="4">
        <v>3132.1400000000181</v>
      </c>
      <c r="L166" s="4">
        <v>3786.8400000000106</v>
      </c>
    </row>
    <row r="167" spans="1:12" ht="15.75" x14ac:dyDescent="0.25">
      <c r="A167" t="s">
        <v>31</v>
      </c>
      <c r="B167" s="7">
        <v>674</v>
      </c>
      <c r="C167" s="1" t="s">
        <v>8</v>
      </c>
      <c r="D167" s="1" t="s">
        <v>16</v>
      </c>
      <c r="E167" s="1" t="s">
        <v>62</v>
      </c>
      <c r="F167" s="2" t="s">
        <v>9</v>
      </c>
      <c r="G167" s="3">
        <v>268491.07399372384</v>
      </c>
      <c r="H167" s="3">
        <v>73024.011297815363</v>
      </c>
      <c r="I167" s="3">
        <f t="shared" si="2"/>
        <v>195467.06269590848</v>
      </c>
      <c r="J167" s="5">
        <v>26680.733319090876</v>
      </c>
      <c r="K167" s="4">
        <v>1424.3900000000071</v>
      </c>
      <c r="L167" s="4">
        <v>1528.8099999999954</v>
      </c>
    </row>
    <row r="168" spans="1:12" ht="15.75" x14ac:dyDescent="0.25">
      <c r="A168" t="s">
        <v>31</v>
      </c>
      <c r="B168" s="7">
        <v>675</v>
      </c>
      <c r="C168" s="1" t="s">
        <v>8</v>
      </c>
      <c r="D168" s="1" t="s">
        <v>16</v>
      </c>
      <c r="E168" s="1" t="s">
        <v>66</v>
      </c>
      <c r="F168" s="2" t="s">
        <v>9</v>
      </c>
      <c r="G168" s="3">
        <v>2831211.5378724309</v>
      </c>
      <c r="H168" s="3">
        <v>639074.20293280738</v>
      </c>
      <c r="I168" s="3">
        <f t="shared" si="2"/>
        <v>2192137.3349396233</v>
      </c>
      <c r="J168" s="5">
        <v>389845.04989927501</v>
      </c>
      <c r="K168" s="4">
        <v>16269.839999999895</v>
      </c>
      <c r="L168" s="4">
        <v>19849.609999999975</v>
      </c>
    </row>
    <row r="169" spans="1:12" ht="15.75" x14ac:dyDescent="0.25">
      <c r="A169" t="s">
        <v>31</v>
      </c>
      <c r="B169" s="7">
        <v>677</v>
      </c>
      <c r="C169" s="1" t="s">
        <v>8</v>
      </c>
      <c r="D169" s="1" t="s">
        <v>16</v>
      </c>
      <c r="E169" s="1" t="s">
        <v>62</v>
      </c>
      <c r="F169" s="2" t="s">
        <v>9</v>
      </c>
      <c r="G169" s="3">
        <v>385340.90872452728</v>
      </c>
      <c r="H169" s="3">
        <v>132917.06223463002</v>
      </c>
      <c r="I169" s="3">
        <f t="shared" si="2"/>
        <v>252423.84648989726</v>
      </c>
      <c r="J169" s="5">
        <v>54606.690309348094</v>
      </c>
      <c r="K169" s="4">
        <v>1611.6099999999906</v>
      </c>
      <c r="L169" s="4">
        <v>1749.3800000000053</v>
      </c>
    </row>
    <row r="170" spans="1:12" ht="15.75" x14ac:dyDescent="0.25">
      <c r="A170" t="s">
        <v>31</v>
      </c>
      <c r="B170" s="7">
        <v>679</v>
      </c>
      <c r="C170" s="1" t="s">
        <v>8</v>
      </c>
      <c r="D170" s="1" t="s">
        <v>16</v>
      </c>
      <c r="E170" s="1" t="s">
        <v>62</v>
      </c>
      <c r="F170" s="2" t="s">
        <v>9</v>
      </c>
      <c r="G170" s="3">
        <v>118036.88557558708</v>
      </c>
      <c r="H170" s="3">
        <v>63425.182705893887</v>
      </c>
      <c r="I170" s="3">
        <f t="shared" si="2"/>
        <v>54611.702869693188</v>
      </c>
      <c r="J170" s="5">
        <v>29379.911662999515</v>
      </c>
      <c r="K170" s="4">
        <v>599.98000000000013</v>
      </c>
      <c r="L170" s="4">
        <v>769.48999999999876</v>
      </c>
    </row>
    <row r="171" spans="1:12" ht="15.75" x14ac:dyDescent="0.25">
      <c r="A171" t="s">
        <v>31</v>
      </c>
      <c r="B171" s="7">
        <v>721</v>
      </c>
      <c r="C171" s="1" t="s">
        <v>20</v>
      </c>
      <c r="D171" s="1" t="s">
        <v>38</v>
      </c>
      <c r="E171" s="1" t="s">
        <v>66</v>
      </c>
      <c r="F171" s="2" t="s">
        <v>9</v>
      </c>
      <c r="G171" s="3">
        <v>1208878.6756115207</v>
      </c>
      <c r="H171" s="3">
        <v>245389.95340450291</v>
      </c>
      <c r="I171" s="3">
        <f t="shared" si="2"/>
        <v>963488.72220701771</v>
      </c>
      <c r="J171" s="5">
        <v>247745.28142934019</v>
      </c>
      <c r="K171" s="4">
        <v>6981.1200000000435</v>
      </c>
      <c r="L171" s="4">
        <v>8325.7599999999893</v>
      </c>
    </row>
    <row r="172" spans="1:12" ht="15.75" x14ac:dyDescent="0.25">
      <c r="A172" t="s">
        <v>31</v>
      </c>
      <c r="B172" s="7">
        <v>722</v>
      </c>
      <c r="C172" s="1" t="s">
        <v>20</v>
      </c>
      <c r="D172" s="1" t="s">
        <v>38</v>
      </c>
      <c r="E172" s="1" t="s">
        <v>66</v>
      </c>
      <c r="F172" s="2" t="s">
        <v>9</v>
      </c>
      <c r="G172" s="3">
        <v>882246.57222557883</v>
      </c>
      <c r="H172" s="3">
        <v>167029.99540167072</v>
      </c>
      <c r="I172" s="3">
        <f t="shared" si="2"/>
        <v>715216.57682390814</v>
      </c>
      <c r="J172" s="5">
        <v>216610.59688544474</v>
      </c>
      <c r="K172" s="4">
        <v>4539.5299999999988</v>
      </c>
      <c r="L172" s="4">
        <v>5994.4699999999757</v>
      </c>
    </row>
    <row r="173" spans="1:12" ht="15.75" x14ac:dyDescent="0.25">
      <c r="A173" t="s">
        <v>31</v>
      </c>
      <c r="B173" s="7">
        <v>723</v>
      </c>
      <c r="C173" s="1" t="s">
        <v>20</v>
      </c>
      <c r="D173" s="1" t="s">
        <v>38</v>
      </c>
      <c r="E173" s="1" t="s">
        <v>66</v>
      </c>
      <c r="F173" s="2" t="s">
        <v>9</v>
      </c>
      <c r="G173" s="3">
        <v>938330.21848334861</v>
      </c>
      <c r="H173" s="3">
        <v>173534.81434322428</v>
      </c>
      <c r="I173" s="3">
        <f t="shared" si="2"/>
        <v>764795.40414012433</v>
      </c>
      <c r="J173" s="5">
        <v>214700.29894455112</v>
      </c>
      <c r="K173" s="4">
        <v>5376.2399999999952</v>
      </c>
      <c r="L173" s="4">
        <v>6526.24999999997</v>
      </c>
    </row>
    <row r="174" spans="1:12" ht="15.75" x14ac:dyDescent="0.25">
      <c r="A174" t="s">
        <v>31</v>
      </c>
      <c r="B174" s="7">
        <v>724</v>
      </c>
      <c r="C174" s="1" t="s">
        <v>20</v>
      </c>
      <c r="D174" s="1" t="s">
        <v>38</v>
      </c>
      <c r="E174" s="1" t="s">
        <v>66</v>
      </c>
      <c r="F174" s="2" t="s">
        <v>9</v>
      </c>
      <c r="G174" s="3">
        <v>2336213.910544876</v>
      </c>
      <c r="H174" s="3">
        <v>476096.86429391406</v>
      </c>
      <c r="I174" s="3">
        <f t="shared" si="2"/>
        <v>1860117.046250962</v>
      </c>
      <c r="J174" s="5">
        <v>560815.18082247989</v>
      </c>
      <c r="K174" s="4">
        <v>12692.529999999942</v>
      </c>
      <c r="L174" s="4">
        <v>16531.419999999995</v>
      </c>
    </row>
    <row r="175" spans="1:12" ht="15.75" x14ac:dyDescent="0.25">
      <c r="A175" t="s">
        <v>31</v>
      </c>
      <c r="B175" s="7">
        <v>755</v>
      </c>
      <c r="C175" s="1" t="s">
        <v>32</v>
      </c>
      <c r="D175" s="1" t="s">
        <v>16</v>
      </c>
      <c r="E175" s="1" t="s">
        <v>62</v>
      </c>
      <c r="F175" s="2" t="s">
        <v>9</v>
      </c>
      <c r="G175" s="3">
        <v>1025593.9052606268</v>
      </c>
      <c r="H175" s="3">
        <v>162407.97645819749</v>
      </c>
      <c r="I175" s="3">
        <f t="shared" si="2"/>
        <v>863185.92880242935</v>
      </c>
      <c r="J175" s="5">
        <v>121558.18225601906</v>
      </c>
      <c r="K175" s="4">
        <v>5205.4199999999937</v>
      </c>
      <c r="L175" s="4">
        <v>5997.4199999999901</v>
      </c>
    </row>
    <row r="176" spans="1:12" ht="15.75" x14ac:dyDescent="0.25">
      <c r="A176" t="s">
        <v>31</v>
      </c>
      <c r="B176" s="7">
        <v>756</v>
      </c>
      <c r="C176" s="1" t="s">
        <v>8</v>
      </c>
      <c r="D176" s="1" t="s">
        <v>16</v>
      </c>
      <c r="E176" s="1" t="s">
        <v>62</v>
      </c>
      <c r="F176" s="2" t="s">
        <v>9</v>
      </c>
      <c r="G176" s="3">
        <v>246503.59641538307</v>
      </c>
      <c r="H176" s="3">
        <v>152468.15682761083</v>
      </c>
      <c r="I176" s="3">
        <f t="shared" si="2"/>
        <v>94035.439587772242</v>
      </c>
      <c r="J176" s="5">
        <v>59047.340048758066</v>
      </c>
      <c r="K176" s="4">
        <v>1314.0599999999943</v>
      </c>
      <c r="L176" s="4">
        <v>1512.1600000000044</v>
      </c>
    </row>
    <row r="177" spans="1:12" ht="15.75" x14ac:dyDescent="0.25">
      <c r="A177" t="s">
        <v>31</v>
      </c>
      <c r="B177" s="7">
        <v>758</v>
      </c>
      <c r="C177" s="1" t="s">
        <v>8</v>
      </c>
      <c r="D177" s="1" t="s">
        <v>16</v>
      </c>
      <c r="E177" s="1" t="s">
        <v>62</v>
      </c>
      <c r="F177" s="2" t="s">
        <v>9</v>
      </c>
      <c r="G177" s="3">
        <v>563367.63607097452</v>
      </c>
      <c r="H177" s="3">
        <v>224700.04554748416</v>
      </c>
      <c r="I177" s="3">
        <f t="shared" si="2"/>
        <v>338667.59052349033</v>
      </c>
      <c r="J177" s="5">
        <v>94246.139976279359</v>
      </c>
      <c r="K177" s="4">
        <v>2360.4899999999916</v>
      </c>
      <c r="L177" s="4">
        <v>2742.1899999999891</v>
      </c>
    </row>
    <row r="178" spans="1:12" ht="15.75" x14ac:dyDescent="0.25">
      <c r="A178" t="s">
        <v>31</v>
      </c>
      <c r="B178" s="7">
        <v>760</v>
      </c>
      <c r="C178" s="1" t="s">
        <v>8</v>
      </c>
      <c r="D178" s="1" t="s">
        <v>16</v>
      </c>
      <c r="E178" s="1" t="s">
        <v>62</v>
      </c>
      <c r="F178" s="2" t="s">
        <v>9</v>
      </c>
      <c r="G178" s="3">
        <v>738160.22922859516</v>
      </c>
      <c r="H178" s="3">
        <v>339086.27971345471</v>
      </c>
      <c r="I178" s="3">
        <f t="shared" si="2"/>
        <v>399073.94951514044</v>
      </c>
      <c r="J178" s="5">
        <v>145277.80028804718</v>
      </c>
      <c r="K178" s="4">
        <v>3345.3199999999911</v>
      </c>
      <c r="L178" s="4">
        <v>3782.219999999998</v>
      </c>
    </row>
    <row r="179" spans="1:12" ht="15.75" x14ac:dyDescent="0.25">
      <c r="A179" t="s">
        <v>31</v>
      </c>
      <c r="B179" s="7">
        <v>761</v>
      </c>
      <c r="C179" s="1" t="s">
        <v>8</v>
      </c>
      <c r="D179" s="1" t="s">
        <v>16</v>
      </c>
      <c r="E179" s="1" t="s">
        <v>62</v>
      </c>
      <c r="F179" s="2" t="s">
        <v>9</v>
      </c>
      <c r="G179" s="3">
        <v>445651.33147190773</v>
      </c>
      <c r="H179" s="3">
        <v>141214.10913389543</v>
      </c>
      <c r="I179" s="3">
        <f t="shared" si="2"/>
        <v>304437.2223380123</v>
      </c>
      <c r="J179" s="5">
        <v>65679.665304715541</v>
      </c>
      <c r="K179" s="4">
        <v>2086.8600000000051</v>
      </c>
      <c r="L179" s="4">
        <v>2335.3200000000002</v>
      </c>
    </row>
    <row r="180" spans="1:12" ht="15.75" x14ac:dyDescent="0.25">
      <c r="A180" t="s">
        <v>31</v>
      </c>
      <c r="B180" s="7">
        <v>762</v>
      </c>
      <c r="C180" s="1" t="s">
        <v>32</v>
      </c>
      <c r="D180" s="1" t="s">
        <v>16</v>
      </c>
      <c r="E180" s="1" t="s">
        <v>62</v>
      </c>
      <c r="F180" s="2" t="s">
        <v>9</v>
      </c>
      <c r="G180" s="3">
        <v>147189.15485807782</v>
      </c>
      <c r="H180" s="3">
        <v>34600.751864996666</v>
      </c>
      <c r="I180" s="3">
        <f t="shared" si="2"/>
        <v>112588.40299308115</v>
      </c>
      <c r="J180" s="5">
        <v>22997.245055985833</v>
      </c>
      <c r="K180" s="4">
        <v>602.13999999999908</v>
      </c>
      <c r="L180" s="4">
        <v>832.20999999999572</v>
      </c>
    </row>
    <row r="181" spans="1:12" ht="15.75" x14ac:dyDescent="0.25">
      <c r="A181" t="s">
        <v>31</v>
      </c>
      <c r="B181" s="7">
        <v>763</v>
      </c>
      <c r="C181" s="1" t="s">
        <v>8</v>
      </c>
      <c r="D181" s="1" t="s">
        <v>16</v>
      </c>
      <c r="E181" s="1" t="s">
        <v>62</v>
      </c>
      <c r="F181" s="2" t="s">
        <v>9</v>
      </c>
      <c r="G181" s="3">
        <v>415283.6869210052</v>
      </c>
      <c r="H181" s="3">
        <v>136885.46892299331</v>
      </c>
      <c r="I181" s="3">
        <f t="shared" si="2"/>
        <v>278398.21799801185</v>
      </c>
      <c r="J181" s="5">
        <v>57099.184034049176</v>
      </c>
      <c r="K181" s="4">
        <v>2066.9600000000096</v>
      </c>
      <c r="L181" s="4">
        <v>2295.3900000000035</v>
      </c>
    </row>
    <row r="182" spans="1:12" ht="15.75" x14ac:dyDescent="0.25">
      <c r="A182" t="s">
        <v>31</v>
      </c>
      <c r="B182" s="7">
        <v>764</v>
      </c>
      <c r="C182" s="1" t="s">
        <v>8</v>
      </c>
      <c r="D182" s="1" t="s">
        <v>16</v>
      </c>
      <c r="E182" s="1" t="s">
        <v>62</v>
      </c>
      <c r="F182" s="2" t="s">
        <v>9</v>
      </c>
      <c r="G182" s="3">
        <v>312329.55692747032</v>
      </c>
      <c r="H182" s="3">
        <v>140223.18048283126</v>
      </c>
      <c r="I182" s="3">
        <f t="shared" si="2"/>
        <v>172106.37644463906</v>
      </c>
      <c r="J182" s="5">
        <v>59672.509862301726</v>
      </c>
      <c r="K182" s="4">
        <v>1421.5999999999965</v>
      </c>
      <c r="L182" s="4">
        <v>1569.9300000000062</v>
      </c>
    </row>
    <row r="183" spans="1:12" ht="15.75" x14ac:dyDescent="0.25">
      <c r="A183" t="s">
        <v>31</v>
      </c>
      <c r="B183" s="7">
        <v>765</v>
      </c>
      <c r="C183" s="1" t="s">
        <v>8</v>
      </c>
      <c r="D183" s="1" t="s">
        <v>16</v>
      </c>
      <c r="E183" s="1" t="s">
        <v>62</v>
      </c>
      <c r="F183" s="2" t="s">
        <v>9</v>
      </c>
      <c r="G183" s="3">
        <v>339647.17604312993</v>
      </c>
      <c r="H183" s="3">
        <v>99867.592399908302</v>
      </c>
      <c r="I183" s="3">
        <f t="shared" si="2"/>
        <v>239779.58364322165</v>
      </c>
      <c r="J183" s="5">
        <v>41963.116846240031</v>
      </c>
      <c r="K183" s="4">
        <v>1310.7199999999946</v>
      </c>
      <c r="L183" s="4">
        <v>1767.4599999999975</v>
      </c>
    </row>
    <row r="184" spans="1:12" ht="15.75" x14ac:dyDescent="0.25">
      <c r="A184" t="s">
        <v>31</v>
      </c>
      <c r="B184" s="7">
        <v>766</v>
      </c>
      <c r="C184" s="1" t="s">
        <v>8</v>
      </c>
      <c r="D184" s="1" t="s">
        <v>16</v>
      </c>
      <c r="E184" s="1" t="s">
        <v>66</v>
      </c>
      <c r="F184" s="2" t="s">
        <v>9</v>
      </c>
      <c r="G184" s="3">
        <v>1557435.1703595435</v>
      </c>
      <c r="H184" s="3">
        <v>376515.14329200599</v>
      </c>
      <c r="I184" s="3">
        <f t="shared" si="2"/>
        <v>1180920.0270675374</v>
      </c>
      <c r="J184" s="5">
        <v>170573.13274373687</v>
      </c>
      <c r="K184" s="4">
        <v>7762.8499999999713</v>
      </c>
      <c r="L184" s="4">
        <v>9255.8799999999828</v>
      </c>
    </row>
    <row r="185" spans="1:12" ht="15.75" x14ac:dyDescent="0.25">
      <c r="A185" t="s">
        <v>31</v>
      </c>
      <c r="B185" s="7">
        <v>767</v>
      </c>
      <c r="C185" s="1" t="s">
        <v>8</v>
      </c>
      <c r="D185" s="1" t="s">
        <v>16</v>
      </c>
      <c r="E185" s="1" t="s">
        <v>62</v>
      </c>
      <c r="F185" s="2" t="s">
        <v>9</v>
      </c>
      <c r="G185" s="3">
        <v>403360.39204730745</v>
      </c>
      <c r="H185" s="3">
        <v>106113.57622598845</v>
      </c>
      <c r="I185" s="3">
        <f t="shared" si="2"/>
        <v>297246.815821319</v>
      </c>
      <c r="J185" s="5">
        <v>42084.876597159331</v>
      </c>
      <c r="K185" s="4">
        <v>1687.5100000000045</v>
      </c>
      <c r="L185" s="4">
        <v>1937.6299999999994</v>
      </c>
    </row>
    <row r="186" spans="1:12" ht="15.75" x14ac:dyDescent="0.25">
      <c r="A186" t="s">
        <v>31</v>
      </c>
      <c r="B186" s="7">
        <v>768</v>
      </c>
      <c r="C186" s="1" t="s">
        <v>8</v>
      </c>
      <c r="D186" s="1" t="s">
        <v>16</v>
      </c>
      <c r="E186" s="1" t="s">
        <v>62</v>
      </c>
      <c r="F186" s="2" t="s">
        <v>9</v>
      </c>
      <c r="G186" s="3">
        <v>1531215.7663963817</v>
      </c>
      <c r="H186" s="3">
        <v>927734.89182445069</v>
      </c>
      <c r="I186" s="3">
        <f t="shared" si="2"/>
        <v>603480.87457193097</v>
      </c>
      <c r="J186" s="5">
        <v>380373.36910717405</v>
      </c>
      <c r="K186" s="4">
        <v>5796.1900000000041</v>
      </c>
      <c r="L186" s="4">
        <v>7042.1000000000131</v>
      </c>
    </row>
    <row r="187" spans="1:12" ht="15.75" x14ac:dyDescent="0.25">
      <c r="A187" t="s">
        <v>31</v>
      </c>
      <c r="B187" s="7">
        <v>824</v>
      </c>
      <c r="C187" s="1" t="s">
        <v>32</v>
      </c>
      <c r="D187" s="1" t="s">
        <v>50</v>
      </c>
      <c r="E187" s="1" t="s">
        <v>62</v>
      </c>
      <c r="F187" s="2" t="s">
        <v>9</v>
      </c>
      <c r="G187" s="3">
        <v>278503.75774631504</v>
      </c>
      <c r="H187" s="3">
        <v>73825.606946617176</v>
      </c>
      <c r="I187" s="3">
        <f t="shared" si="2"/>
        <v>204678.15079969785</v>
      </c>
      <c r="J187" s="5">
        <v>42117.618715053606</v>
      </c>
      <c r="K187" s="4">
        <v>1142.5000000000032</v>
      </c>
      <c r="L187" s="4">
        <v>1351.3999999999921</v>
      </c>
    </row>
    <row r="188" spans="1:12" ht="15.75" x14ac:dyDescent="0.25">
      <c r="A188" t="s">
        <v>31</v>
      </c>
      <c r="B188" s="7">
        <v>825</v>
      </c>
      <c r="C188" s="1" t="s">
        <v>32</v>
      </c>
      <c r="D188" s="1" t="s">
        <v>50</v>
      </c>
      <c r="E188" s="1" t="s">
        <v>62</v>
      </c>
      <c r="F188" s="2" t="s">
        <v>9</v>
      </c>
      <c r="G188" s="3">
        <v>1050528.410370108</v>
      </c>
      <c r="H188" s="3">
        <v>269406.95389417064</v>
      </c>
      <c r="I188" s="3">
        <f t="shared" si="2"/>
        <v>781121.45647593727</v>
      </c>
      <c r="J188" s="5">
        <v>157776.08060299943</v>
      </c>
      <c r="K188" s="4">
        <v>4979.0399999999981</v>
      </c>
      <c r="L188" s="4">
        <v>5480.0499999999774</v>
      </c>
    </row>
    <row r="189" spans="1:12" ht="15.75" x14ac:dyDescent="0.25">
      <c r="A189" t="s">
        <v>31</v>
      </c>
      <c r="B189" s="7">
        <v>850</v>
      </c>
      <c r="C189" s="1" t="s">
        <v>8</v>
      </c>
      <c r="D189" s="1" t="s">
        <v>16</v>
      </c>
      <c r="E189" s="1" t="s">
        <v>62</v>
      </c>
      <c r="F189" s="2" t="s">
        <v>9</v>
      </c>
      <c r="G189" s="3">
        <v>2586422.856560362</v>
      </c>
      <c r="H189" s="3">
        <v>1371367.5027695843</v>
      </c>
      <c r="I189" s="3">
        <f t="shared" si="2"/>
        <v>1215055.3537907777</v>
      </c>
      <c r="J189" s="5">
        <v>549773.9247538225</v>
      </c>
      <c r="K189" s="4">
        <v>9834.82</v>
      </c>
      <c r="L189" s="4">
        <v>11963.130000000021</v>
      </c>
    </row>
    <row r="190" spans="1:12" ht="15.75" x14ac:dyDescent="0.25">
      <c r="A190" t="s">
        <v>31</v>
      </c>
      <c r="B190" s="7">
        <v>852</v>
      </c>
      <c r="C190" s="1" t="s">
        <v>8</v>
      </c>
      <c r="D190" s="1" t="s">
        <v>16</v>
      </c>
      <c r="E190" s="1" t="s">
        <v>66</v>
      </c>
      <c r="F190" s="2" t="s">
        <v>9</v>
      </c>
      <c r="G190" s="3">
        <v>1917934.2720882811</v>
      </c>
      <c r="H190" s="3">
        <v>335283.83450946596</v>
      </c>
      <c r="I190" s="3">
        <f t="shared" si="2"/>
        <v>1582650.437578815</v>
      </c>
      <c r="J190" s="5">
        <v>246767.11065724894</v>
      </c>
      <c r="K190" s="4">
        <v>10773.939999999988</v>
      </c>
      <c r="L190" s="4">
        <v>12830.77000000004</v>
      </c>
    </row>
    <row r="191" spans="1:12" ht="15.75" x14ac:dyDescent="0.25">
      <c r="A191" t="s">
        <v>31</v>
      </c>
      <c r="B191" s="7">
        <v>854</v>
      </c>
      <c r="C191" s="1" t="s">
        <v>8</v>
      </c>
      <c r="D191" s="1" t="s">
        <v>16</v>
      </c>
      <c r="E191" s="1" t="s">
        <v>62</v>
      </c>
      <c r="F191" s="2" t="s">
        <v>9</v>
      </c>
      <c r="G191" s="3">
        <v>988388.48735109787</v>
      </c>
      <c r="H191" s="3">
        <v>299791.8533721203</v>
      </c>
      <c r="I191" s="3">
        <f t="shared" si="2"/>
        <v>688596.63397897757</v>
      </c>
      <c r="J191" s="5">
        <v>136748.4785765906</v>
      </c>
      <c r="K191" s="4">
        <v>3929.0900000000211</v>
      </c>
      <c r="L191" s="4">
        <v>4399.9000000000096</v>
      </c>
    </row>
    <row r="192" spans="1:12" ht="15.75" x14ac:dyDescent="0.25">
      <c r="A192" t="s">
        <v>31</v>
      </c>
      <c r="B192" s="7">
        <v>860</v>
      </c>
      <c r="C192" s="1" t="s">
        <v>8</v>
      </c>
      <c r="D192" s="1" t="s">
        <v>16</v>
      </c>
      <c r="E192" s="1" t="s">
        <v>62</v>
      </c>
      <c r="F192" s="2" t="s">
        <v>9</v>
      </c>
      <c r="G192" s="3">
        <v>884583.33717491734</v>
      </c>
      <c r="H192" s="3">
        <v>290658.44001130399</v>
      </c>
      <c r="I192" s="3">
        <f t="shared" si="2"/>
        <v>593924.89716361335</v>
      </c>
      <c r="J192" s="5">
        <v>126373.31996884473</v>
      </c>
      <c r="K192" s="4">
        <v>3837.5800000000204</v>
      </c>
      <c r="L192" s="4">
        <v>4103.7800000000088</v>
      </c>
    </row>
    <row r="193" spans="1:12" ht="15.75" x14ac:dyDescent="0.25">
      <c r="A193" t="s">
        <v>31</v>
      </c>
      <c r="B193" s="7">
        <v>865</v>
      </c>
      <c r="C193" s="1" t="s">
        <v>8</v>
      </c>
      <c r="D193" s="1" t="s">
        <v>16</v>
      </c>
      <c r="E193" s="1" t="s">
        <v>62</v>
      </c>
      <c r="F193" s="2" t="s">
        <v>9</v>
      </c>
      <c r="G193" s="3">
        <v>953167.06656935322</v>
      </c>
      <c r="H193" s="3">
        <v>370246.48929113627</v>
      </c>
      <c r="I193" s="3">
        <f t="shared" si="2"/>
        <v>582920.57727821695</v>
      </c>
      <c r="J193" s="5">
        <v>135760.07589265742</v>
      </c>
      <c r="K193" s="4">
        <v>3866.6300000000124</v>
      </c>
      <c r="L193" s="4">
        <v>4069.2800000000043</v>
      </c>
    </row>
    <row r="194" spans="1:12" ht="15.75" x14ac:dyDescent="0.25">
      <c r="A194" t="s">
        <v>31</v>
      </c>
      <c r="B194" s="7">
        <v>2</v>
      </c>
      <c r="C194" s="1" t="s">
        <v>32</v>
      </c>
      <c r="D194" s="1" t="s">
        <v>50</v>
      </c>
      <c r="E194" s="1" t="s">
        <v>66</v>
      </c>
      <c r="F194" s="2" t="s">
        <v>12</v>
      </c>
      <c r="G194" s="3">
        <v>553455.37527488568</v>
      </c>
      <c r="H194" s="3">
        <v>112746.3557096877</v>
      </c>
      <c r="I194" s="3">
        <f t="shared" si="2"/>
        <v>440709.01956519799</v>
      </c>
      <c r="J194" s="5">
        <v>166024.02473880214</v>
      </c>
      <c r="K194" s="4">
        <v>3336.4200000000023</v>
      </c>
      <c r="L194" s="4">
        <v>4173.9899999999971</v>
      </c>
    </row>
    <row r="195" spans="1:12" ht="15.75" x14ac:dyDescent="0.25">
      <c r="A195" t="s">
        <v>31</v>
      </c>
      <c r="B195" s="7">
        <v>3</v>
      </c>
      <c r="C195" s="1" t="s">
        <v>32</v>
      </c>
      <c r="D195" s="1" t="s">
        <v>50</v>
      </c>
      <c r="E195" s="1" t="s">
        <v>66</v>
      </c>
      <c r="F195" s="2" t="s">
        <v>12</v>
      </c>
      <c r="G195" s="3">
        <v>1066408.1122351533</v>
      </c>
      <c r="H195" s="3">
        <v>131248.20151567509</v>
      </c>
      <c r="I195" s="3">
        <f t="shared" ref="I195:I258" si="3">+G195-H195</f>
        <v>935159.91071947827</v>
      </c>
      <c r="J195" s="5">
        <v>175504.91425156084</v>
      </c>
      <c r="K195" s="4">
        <v>6242.8699999999972</v>
      </c>
      <c r="L195" s="4">
        <v>7820.3400000000065</v>
      </c>
    </row>
    <row r="196" spans="1:12" ht="15.75" x14ac:dyDescent="0.25">
      <c r="A196" t="s">
        <v>31</v>
      </c>
      <c r="B196" s="7">
        <v>4</v>
      </c>
      <c r="C196" s="1" t="s">
        <v>32</v>
      </c>
      <c r="D196" s="1" t="s">
        <v>50</v>
      </c>
      <c r="E196" s="1" t="s">
        <v>66</v>
      </c>
      <c r="F196" s="2" t="s">
        <v>12</v>
      </c>
      <c r="G196" s="3">
        <v>1177097.3848268096</v>
      </c>
      <c r="H196" s="3">
        <v>182551.88377433622</v>
      </c>
      <c r="I196" s="3">
        <f t="shared" si="3"/>
        <v>994545.50105247344</v>
      </c>
      <c r="J196" s="5">
        <v>200936.33113474859</v>
      </c>
      <c r="K196" s="4">
        <v>6936.230000000005</v>
      </c>
      <c r="L196" s="4">
        <v>8696.4400000000041</v>
      </c>
    </row>
    <row r="197" spans="1:12" ht="15.75" x14ac:dyDescent="0.25">
      <c r="A197" t="s">
        <v>31</v>
      </c>
      <c r="B197" s="7">
        <v>5</v>
      </c>
      <c r="C197" s="1" t="s">
        <v>32</v>
      </c>
      <c r="D197" s="1" t="s">
        <v>50</v>
      </c>
      <c r="E197" s="1" t="s">
        <v>66</v>
      </c>
      <c r="F197" s="2" t="s">
        <v>12</v>
      </c>
      <c r="G197" s="3">
        <v>1991421.9891918132</v>
      </c>
      <c r="H197" s="3">
        <v>457270.51395110186</v>
      </c>
      <c r="I197" s="3">
        <f t="shared" si="3"/>
        <v>1534151.4752407114</v>
      </c>
      <c r="J197" s="5">
        <v>626746.55115850759</v>
      </c>
      <c r="K197" s="4">
        <v>12095.080000000002</v>
      </c>
      <c r="L197" s="4">
        <v>14379.989999999994</v>
      </c>
    </row>
    <row r="198" spans="1:12" ht="15.75" x14ac:dyDescent="0.25">
      <c r="A198" t="s">
        <v>31</v>
      </c>
      <c r="B198" s="7">
        <v>6</v>
      </c>
      <c r="C198" s="1" t="s">
        <v>32</v>
      </c>
      <c r="D198" s="1" t="s">
        <v>50</v>
      </c>
      <c r="E198" s="1" t="s">
        <v>66</v>
      </c>
      <c r="F198" s="2" t="s">
        <v>12</v>
      </c>
      <c r="G198" s="3">
        <v>1245934.7465601007</v>
      </c>
      <c r="H198" s="3">
        <v>216891.70637263713</v>
      </c>
      <c r="I198" s="3">
        <f t="shared" si="3"/>
        <v>1029043.0401874636</v>
      </c>
      <c r="J198" s="5">
        <v>268997.98551627208</v>
      </c>
      <c r="K198" s="4">
        <v>7231.5999999999976</v>
      </c>
      <c r="L198" s="4">
        <v>9139.0899999999947</v>
      </c>
    </row>
    <row r="199" spans="1:12" ht="15.75" x14ac:dyDescent="0.25">
      <c r="A199" t="s">
        <v>31</v>
      </c>
      <c r="B199" s="7">
        <v>7</v>
      </c>
      <c r="C199" s="1" t="s">
        <v>32</v>
      </c>
      <c r="D199" s="1" t="s">
        <v>50</v>
      </c>
      <c r="E199" s="1" t="s">
        <v>66</v>
      </c>
      <c r="F199" s="2" t="s">
        <v>12</v>
      </c>
      <c r="G199" s="3">
        <v>597762.49867229909</v>
      </c>
      <c r="H199" s="3">
        <v>50509.722359363594</v>
      </c>
      <c r="I199" s="3">
        <f t="shared" si="3"/>
        <v>547252.77631293552</v>
      </c>
      <c r="J199" s="5">
        <v>67797.671056000938</v>
      </c>
      <c r="K199" s="4">
        <v>3392.7600000000007</v>
      </c>
      <c r="L199" s="4">
        <v>4408.720000000003</v>
      </c>
    </row>
    <row r="200" spans="1:12" ht="15.75" x14ac:dyDescent="0.25">
      <c r="A200" t="s">
        <v>31</v>
      </c>
      <c r="B200" s="7">
        <v>9</v>
      </c>
      <c r="C200" s="1" t="s">
        <v>32</v>
      </c>
      <c r="D200" s="1" t="s">
        <v>50</v>
      </c>
      <c r="E200" s="1" t="s">
        <v>66</v>
      </c>
      <c r="F200" s="2" t="s">
        <v>12</v>
      </c>
      <c r="G200" s="3">
        <v>588226.18022618233</v>
      </c>
      <c r="H200" s="3">
        <v>73482.57114708866</v>
      </c>
      <c r="I200" s="3">
        <f t="shared" si="3"/>
        <v>514743.60907909367</v>
      </c>
      <c r="J200" s="5">
        <v>96819.465804531908</v>
      </c>
      <c r="K200" s="4">
        <v>3542.8400000000011</v>
      </c>
      <c r="L200" s="4">
        <v>4361.1600000000008</v>
      </c>
    </row>
    <row r="201" spans="1:12" ht="15.75" x14ac:dyDescent="0.25">
      <c r="A201" t="s">
        <v>31</v>
      </c>
      <c r="B201" s="7">
        <v>10</v>
      </c>
      <c r="C201" s="1" t="s">
        <v>32</v>
      </c>
      <c r="D201" s="1" t="s">
        <v>50</v>
      </c>
      <c r="E201" s="1" t="s">
        <v>66</v>
      </c>
      <c r="F201" s="2" t="s">
        <v>12</v>
      </c>
      <c r="G201" s="3">
        <v>1215747.3483413768</v>
      </c>
      <c r="H201" s="3">
        <v>200304.9025910974</v>
      </c>
      <c r="I201" s="3">
        <f t="shared" si="3"/>
        <v>1015442.4457502794</v>
      </c>
      <c r="J201" s="5">
        <v>277027.98992984102</v>
      </c>
      <c r="K201" s="4">
        <v>7038.9400000000069</v>
      </c>
      <c r="L201" s="4">
        <v>8770.5800000000017</v>
      </c>
    </row>
    <row r="202" spans="1:12" ht="15.75" x14ac:dyDescent="0.25">
      <c r="A202" t="s">
        <v>31</v>
      </c>
      <c r="B202" s="7">
        <v>11</v>
      </c>
      <c r="C202" s="1" t="s">
        <v>32</v>
      </c>
      <c r="D202" s="1" t="s">
        <v>50</v>
      </c>
      <c r="E202" s="1" t="s">
        <v>66</v>
      </c>
      <c r="F202" s="2" t="s">
        <v>12</v>
      </c>
      <c r="G202" s="3">
        <v>611000.30429710855</v>
      </c>
      <c r="H202" s="3">
        <v>86622.579821861582</v>
      </c>
      <c r="I202" s="3">
        <f t="shared" si="3"/>
        <v>524377.72447524697</v>
      </c>
      <c r="J202" s="5">
        <v>102203.49781577045</v>
      </c>
      <c r="K202" s="4">
        <v>3799.45</v>
      </c>
      <c r="L202" s="4">
        <v>4592.6300000000037</v>
      </c>
    </row>
    <row r="203" spans="1:12" ht="15.75" x14ac:dyDescent="0.25">
      <c r="A203" t="s">
        <v>31</v>
      </c>
      <c r="B203" s="7">
        <v>12</v>
      </c>
      <c r="C203" s="1" t="s">
        <v>32</v>
      </c>
      <c r="D203" s="1" t="s">
        <v>50</v>
      </c>
      <c r="E203" s="1" t="s">
        <v>66</v>
      </c>
      <c r="F203" s="2" t="s">
        <v>12</v>
      </c>
      <c r="G203" s="3">
        <v>356191.21438963845</v>
      </c>
      <c r="H203" s="3">
        <v>45322.164048982537</v>
      </c>
      <c r="I203" s="3">
        <f t="shared" si="3"/>
        <v>310869.0503406559</v>
      </c>
      <c r="J203" s="5">
        <v>54331.451880799417</v>
      </c>
      <c r="K203" s="4">
        <v>1972.5000000000011</v>
      </c>
      <c r="L203" s="4">
        <v>2667.3099999999972</v>
      </c>
    </row>
    <row r="204" spans="1:12" ht="15.75" x14ac:dyDescent="0.25">
      <c r="A204" t="s">
        <v>31</v>
      </c>
      <c r="B204" s="7">
        <v>14</v>
      </c>
      <c r="C204" s="1" t="s">
        <v>32</v>
      </c>
      <c r="D204" s="1" t="s">
        <v>50</v>
      </c>
      <c r="E204" s="1" t="s">
        <v>66</v>
      </c>
      <c r="F204" s="2" t="s">
        <v>12</v>
      </c>
      <c r="G204" s="3">
        <v>884033.58586176473</v>
      </c>
      <c r="H204" s="3">
        <v>123545.94295392839</v>
      </c>
      <c r="I204" s="3">
        <f t="shared" si="3"/>
        <v>760487.64290783636</v>
      </c>
      <c r="J204" s="5">
        <v>168895.09920165568</v>
      </c>
      <c r="K204" s="4">
        <v>5436.7199999999993</v>
      </c>
      <c r="L204" s="4">
        <v>6494.5300000000016</v>
      </c>
    </row>
    <row r="205" spans="1:12" ht="15.75" x14ac:dyDescent="0.25">
      <c r="A205" t="s">
        <v>31</v>
      </c>
      <c r="B205" s="7">
        <v>16</v>
      </c>
      <c r="C205" s="1" t="s">
        <v>32</v>
      </c>
      <c r="D205" s="1" t="s">
        <v>37</v>
      </c>
      <c r="E205" s="1" t="s">
        <v>66</v>
      </c>
      <c r="F205" s="2" t="s">
        <v>12</v>
      </c>
      <c r="G205" s="3">
        <v>532855.79445432941</v>
      </c>
      <c r="H205" s="3">
        <v>30849.376292233395</v>
      </c>
      <c r="I205" s="3">
        <f t="shared" si="3"/>
        <v>502006.418162096</v>
      </c>
      <c r="J205" s="5">
        <v>58526.535736002385</v>
      </c>
      <c r="K205" s="4">
        <v>2972.1899999999996</v>
      </c>
      <c r="L205" s="4">
        <v>3762.6299999999992</v>
      </c>
    </row>
    <row r="206" spans="1:12" ht="15.75" x14ac:dyDescent="0.25">
      <c r="A206" t="s">
        <v>31</v>
      </c>
      <c r="B206" s="7">
        <v>17</v>
      </c>
      <c r="C206" s="1" t="s">
        <v>32</v>
      </c>
      <c r="D206" s="1" t="s">
        <v>50</v>
      </c>
      <c r="E206" s="1" t="s">
        <v>66</v>
      </c>
      <c r="F206" s="2" t="s">
        <v>12</v>
      </c>
      <c r="G206" s="3">
        <v>967707.79568106274</v>
      </c>
      <c r="H206" s="3">
        <v>156495.42694585264</v>
      </c>
      <c r="I206" s="3">
        <f t="shared" si="3"/>
        <v>811212.36873521004</v>
      </c>
      <c r="J206" s="5">
        <v>197685.65274255839</v>
      </c>
      <c r="K206" s="4">
        <v>5651.7800000000007</v>
      </c>
      <c r="L206" s="4">
        <v>7143.6000000000022</v>
      </c>
    </row>
    <row r="207" spans="1:12" ht="15.75" x14ac:dyDescent="0.25">
      <c r="A207" t="s">
        <v>31</v>
      </c>
      <c r="B207" s="7">
        <v>18</v>
      </c>
      <c r="C207" s="1" t="s">
        <v>32</v>
      </c>
      <c r="D207" s="1" t="s">
        <v>50</v>
      </c>
      <c r="E207" s="1" t="s">
        <v>66</v>
      </c>
      <c r="F207" s="2" t="s">
        <v>12</v>
      </c>
      <c r="G207" s="3">
        <v>1510468.1260886746</v>
      </c>
      <c r="H207" s="3">
        <v>258742.89379507731</v>
      </c>
      <c r="I207" s="3">
        <f t="shared" si="3"/>
        <v>1251725.2322935974</v>
      </c>
      <c r="J207" s="5">
        <v>393891.77103276958</v>
      </c>
      <c r="K207" s="4">
        <v>9033.0799999999945</v>
      </c>
      <c r="L207" s="4">
        <v>11270.2</v>
      </c>
    </row>
    <row r="208" spans="1:12" ht="15.75" x14ac:dyDescent="0.25">
      <c r="A208" t="s">
        <v>31</v>
      </c>
      <c r="B208" s="7">
        <v>19</v>
      </c>
      <c r="C208" s="1" t="s">
        <v>32</v>
      </c>
      <c r="D208" s="1" t="s">
        <v>50</v>
      </c>
      <c r="E208" s="1" t="s">
        <v>66</v>
      </c>
      <c r="F208" s="2" t="s">
        <v>12</v>
      </c>
      <c r="G208" s="3">
        <v>763426.90257881337</v>
      </c>
      <c r="H208" s="3">
        <v>166366.87056341374</v>
      </c>
      <c r="I208" s="3">
        <f t="shared" si="3"/>
        <v>597060.03201539966</v>
      </c>
      <c r="J208" s="5">
        <v>232035.20398719714</v>
      </c>
      <c r="K208" s="4">
        <v>4293.1099999999969</v>
      </c>
      <c r="L208" s="4">
        <v>5596.2900000000063</v>
      </c>
    </row>
    <row r="209" spans="1:12" ht="15.75" x14ac:dyDescent="0.25">
      <c r="A209" t="s">
        <v>31</v>
      </c>
      <c r="B209" s="7">
        <v>21</v>
      </c>
      <c r="C209" s="1" t="s">
        <v>32</v>
      </c>
      <c r="D209" s="1" t="s">
        <v>50</v>
      </c>
      <c r="E209" s="1" t="s">
        <v>66</v>
      </c>
      <c r="F209" s="2" t="s">
        <v>12</v>
      </c>
      <c r="G209" s="3">
        <v>1845018.1933525193</v>
      </c>
      <c r="H209" s="3">
        <v>307791.14555300557</v>
      </c>
      <c r="I209" s="3">
        <f t="shared" si="3"/>
        <v>1537227.0477995137</v>
      </c>
      <c r="J209" s="5">
        <v>517598.65477559989</v>
      </c>
      <c r="K209" s="4">
        <v>11086.889999999998</v>
      </c>
      <c r="L209" s="4">
        <v>13739.060000000012</v>
      </c>
    </row>
    <row r="210" spans="1:12" ht="15.75" x14ac:dyDescent="0.25">
      <c r="A210" t="s">
        <v>31</v>
      </c>
      <c r="B210" s="7">
        <v>22</v>
      </c>
      <c r="C210" s="1" t="s">
        <v>32</v>
      </c>
      <c r="D210" s="1" t="s">
        <v>50</v>
      </c>
      <c r="E210" s="1" t="s">
        <v>66</v>
      </c>
      <c r="F210" s="2" t="s">
        <v>12</v>
      </c>
      <c r="G210" s="3">
        <v>994062.38439336186</v>
      </c>
      <c r="H210" s="3">
        <v>147910.43425350814</v>
      </c>
      <c r="I210" s="3">
        <f t="shared" si="3"/>
        <v>846151.95013985375</v>
      </c>
      <c r="J210" s="5">
        <v>201726.23472894778</v>
      </c>
      <c r="K210" s="4">
        <v>6045.0899999999974</v>
      </c>
      <c r="L210" s="4">
        <v>7248.6900000000005</v>
      </c>
    </row>
    <row r="211" spans="1:12" ht="15.75" x14ac:dyDescent="0.25">
      <c r="A211" t="s">
        <v>31</v>
      </c>
      <c r="B211" s="7">
        <v>23</v>
      </c>
      <c r="C211" s="1" t="s">
        <v>32</v>
      </c>
      <c r="D211" s="1" t="s">
        <v>37</v>
      </c>
      <c r="E211" s="1" t="s">
        <v>66</v>
      </c>
      <c r="F211" s="2" t="s">
        <v>12</v>
      </c>
      <c r="G211" s="3">
        <v>438001.16214467521</v>
      </c>
      <c r="H211" s="3">
        <v>43696.440869594582</v>
      </c>
      <c r="I211" s="3">
        <f t="shared" si="3"/>
        <v>394304.72127508064</v>
      </c>
      <c r="J211" s="5">
        <v>57768.351068513264</v>
      </c>
      <c r="K211" s="4">
        <v>2606.0999999999976</v>
      </c>
      <c r="L211" s="4">
        <v>3266.5299999999993</v>
      </c>
    </row>
    <row r="212" spans="1:12" ht="15.75" x14ac:dyDescent="0.25">
      <c r="A212" t="s">
        <v>31</v>
      </c>
      <c r="B212" s="7">
        <v>25</v>
      </c>
      <c r="C212" s="1" t="s">
        <v>32</v>
      </c>
      <c r="D212" s="1" t="s">
        <v>50</v>
      </c>
      <c r="E212" s="1" t="s">
        <v>66</v>
      </c>
      <c r="F212" s="2" t="s">
        <v>12</v>
      </c>
      <c r="G212" s="3">
        <v>138751.05156445768</v>
      </c>
      <c r="H212" s="3">
        <v>10148.819873810193</v>
      </c>
      <c r="I212" s="3">
        <f t="shared" si="3"/>
        <v>128602.23169064749</v>
      </c>
      <c r="J212" s="5">
        <v>12056.261723379652</v>
      </c>
      <c r="K212" s="4">
        <v>861.1099999999999</v>
      </c>
      <c r="L212" s="4">
        <v>982.11999999999944</v>
      </c>
    </row>
    <row r="213" spans="1:12" ht="15.75" x14ac:dyDescent="0.25">
      <c r="A213" t="s">
        <v>31</v>
      </c>
      <c r="B213" s="7">
        <v>46</v>
      </c>
      <c r="C213" s="1" t="s">
        <v>32</v>
      </c>
      <c r="D213" s="1" t="s">
        <v>37</v>
      </c>
      <c r="E213" s="1" t="s">
        <v>66</v>
      </c>
      <c r="F213" s="2" t="s">
        <v>12</v>
      </c>
      <c r="G213" s="3">
        <v>369392.97074801219</v>
      </c>
      <c r="H213" s="3">
        <v>21350.47427467856</v>
      </c>
      <c r="I213" s="3">
        <f t="shared" si="3"/>
        <v>348042.49647333362</v>
      </c>
      <c r="J213" s="5">
        <v>29534.41353181309</v>
      </c>
      <c r="K213" s="4">
        <v>2279.1900000000019</v>
      </c>
      <c r="L213" s="4">
        <v>2769.9999999999991</v>
      </c>
    </row>
    <row r="214" spans="1:12" ht="15.75" x14ac:dyDescent="0.25">
      <c r="A214" t="s">
        <v>31</v>
      </c>
      <c r="B214" s="7">
        <v>54</v>
      </c>
      <c r="C214" s="1" t="s">
        <v>32</v>
      </c>
      <c r="D214" s="1" t="s">
        <v>50</v>
      </c>
      <c r="E214" s="1" t="s">
        <v>66</v>
      </c>
      <c r="F214" s="2" t="s">
        <v>12</v>
      </c>
      <c r="G214" s="3">
        <v>797542.38336525683</v>
      </c>
      <c r="H214" s="3">
        <v>152577.20086225233</v>
      </c>
      <c r="I214" s="3">
        <f t="shared" si="3"/>
        <v>644965.18250300456</v>
      </c>
      <c r="J214" s="5">
        <v>183346.65148723783</v>
      </c>
      <c r="K214" s="4">
        <v>4401.3000000000038</v>
      </c>
      <c r="L214" s="4">
        <v>5848.8000000000047</v>
      </c>
    </row>
    <row r="215" spans="1:12" ht="15.75" x14ac:dyDescent="0.25">
      <c r="A215" t="s">
        <v>31</v>
      </c>
      <c r="B215" s="7">
        <v>61</v>
      </c>
      <c r="C215" s="1" t="s">
        <v>32</v>
      </c>
      <c r="D215" s="1" t="s">
        <v>50</v>
      </c>
      <c r="E215" s="1" t="s">
        <v>66</v>
      </c>
      <c r="F215" s="2" t="s">
        <v>12</v>
      </c>
      <c r="G215" s="3">
        <v>266781.30878561776</v>
      </c>
      <c r="H215" s="3">
        <v>30777.315758425091</v>
      </c>
      <c r="I215" s="3">
        <f t="shared" si="3"/>
        <v>236003.99302719266</v>
      </c>
      <c r="J215" s="5">
        <v>38881.264999442144</v>
      </c>
      <c r="K215" s="4">
        <v>1546.8299999999992</v>
      </c>
      <c r="L215" s="4">
        <v>2017.0499999999984</v>
      </c>
    </row>
    <row r="216" spans="1:12" ht="15.75" x14ac:dyDescent="0.25">
      <c r="A216" t="s">
        <v>31</v>
      </c>
      <c r="B216" s="7">
        <v>62</v>
      </c>
      <c r="C216" s="1" t="s">
        <v>32</v>
      </c>
      <c r="D216" s="1" t="s">
        <v>50</v>
      </c>
      <c r="E216" s="1" t="s">
        <v>66</v>
      </c>
      <c r="F216" s="2" t="s">
        <v>12</v>
      </c>
      <c r="G216" s="3">
        <v>434035.74283671787</v>
      </c>
      <c r="H216" s="3">
        <v>68404.797726734367</v>
      </c>
      <c r="I216" s="3">
        <f t="shared" si="3"/>
        <v>365630.9451099835</v>
      </c>
      <c r="J216" s="5">
        <v>83844.378397744382</v>
      </c>
      <c r="K216" s="4">
        <v>2520.4200000000019</v>
      </c>
      <c r="L216" s="4">
        <v>3179.8499999999972</v>
      </c>
    </row>
    <row r="217" spans="1:12" ht="15.75" x14ac:dyDescent="0.25">
      <c r="A217" t="s">
        <v>31</v>
      </c>
      <c r="B217" s="7">
        <v>63</v>
      </c>
      <c r="C217" s="1" t="s">
        <v>32</v>
      </c>
      <c r="D217" s="1" t="s">
        <v>50</v>
      </c>
      <c r="E217" s="1" t="s">
        <v>66</v>
      </c>
      <c r="F217" s="2" t="s">
        <v>12</v>
      </c>
      <c r="G217" s="3">
        <v>964326.88947888836</v>
      </c>
      <c r="H217" s="3">
        <v>127397.94644415639</v>
      </c>
      <c r="I217" s="3">
        <f t="shared" si="3"/>
        <v>836928.94303473202</v>
      </c>
      <c r="J217" s="5">
        <v>163252.19982081559</v>
      </c>
      <c r="K217" s="4">
        <v>5706.8999999999969</v>
      </c>
      <c r="L217" s="4">
        <v>7126.9400000000041</v>
      </c>
    </row>
    <row r="218" spans="1:12" ht="15.75" x14ac:dyDescent="0.25">
      <c r="A218" t="s">
        <v>31</v>
      </c>
      <c r="B218" s="7">
        <v>64</v>
      </c>
      <c r="C218" s="1" t="s">
        <v>32</v>
      </c>
      <c r="D218" s="1" t="s">
        <v>50</v>
      </c>
      <c r="E218" s="1" t="s">
        <v>66</v>
      </c>
      <c r="F218" s="2" t="s">
        <v>12</v>
      </c>
      <c r="G218" s="3">
        <v>854619.95939761307</v>
      </c>
      <c r="H218" s="3">
        <v>140343.03112802611</v>
      </c>
      <c r="I218" s="3">
        <f t="shared" si="3"/>
        <v>714276.92826958699</v>
      </c>
      <c r="J218" s="5">
        <v>186944.19169087042</v>
      </c>
      <c r="K218" s="4">
        <v>5059.9499999999962</v>
      </c>
      <c r="L218" s="4">
        <v>6320.1099999999933</v>
      </c>
    </row>
    <row r="219" spans="1:12" ht="15.75" x14ac:dyDescent="0.25">
      <c r="A219" t="s">
        <v>31</v>
      </c>
      <c r="B219" s="7">
        <v>65</v>
      </c>
      <c r="C219" s="1" t="s">
        <v>32</v>
      </c>
      <c r="D219" s="1" t="s">
        <v>37</v>
      </c>
      <c r="E219" s="1" t="s">
        <v>66</v>
      </c>
      <c r="F219" s="2" t="s">
        <v>12</v>
      </c>
      <c r="G219" s="3">
        <v>471118.85073512304</v>
      </c>
      <c r="H219" s="3">
        <v>34117.85244679897</v>
      </c>
      <c r="I219" s="3">
        <f t="shared" si="3"/>
        <v>437000.99828832404</v>
      </c>
      <c r="J219" s="5">
        <v>42376.486084655146</v>
      </c>
      <c r="K219" s="4">
        <v>2327.1300000000028</v>
      </c>
      <c r="L219" s="4">
        <v>3454.7399999999957</v>
      </c>
    </row>
    <row r="220" spans="1:12" ht="15.75" x14ac:dyDescent="0.25">
      <c r="A220" t="s">
        <v>31</v>
      </c>
      <c r="B220" s="7">
        <v>67</v>
      </c>
      <c r="C220" s="1" t="s">
        <v>32</v>
      </c>
      <c r="D220" s="1" t="s">
        <v>50</v>
      </c>
      <c r="E220" s="1" t="s">
        <v>66</v>
      </c>
      <c r="F220" s="2" t="s">
        <v>12</v>
      </c>
      <c r="G220" s="3">
        <v>571568.84418516071</v>
      </c>
      <c r="H220" s="3">
        <v>28067.612491581764</v>
      </c>
      <c r="I220" s="3">
        <f t="shared" si="3"/>
        <v>543501.23169357888</v>
      </c>
      <c r="J220" s="5">
        <v>39109.436633517813</v>
      </c>
      <c r="K220" s="4">
        <v>3167.9399999999969</v>
      </c>
      <c r="L220" s="4">
        <v>4206.6899999999978</v>
      </c>
    </row>
    <row r="221" spans="1:12" ht="15.75" x14ac:dyDescent="0.25">
      <c r="A221" t="s">
        <v>31</v>
      </c>
      <c r="B221" s="7">
        <v>68</v>
      </c>
      <c r="C221" s="1" t="s">
        <v>32</v>
      </c>
      <c r="D221" s="1" t="s">
        <v>50</v>
      </c>
      <c r="E221" s="1" t="s">
        <v>66</v>
      </c>
      <c r="F221" s="2" t="s">
        <v>12</v>
      </c>
      <c r="G221" s="3">
        <v>736258.63042410288</v>
      </c>
      <c r="H221" s="3">
        <v>100381.16323105662</v>
      </c>
      <c r="I221" s="3">
        <f t="shared" si="3"/>
        <v>635877.46719304624</v>
      </c>
      <c r="J221" s="5">
        <v>127007.69850304615</v>
      </c>
      <c r="K221" s="4">
        <v>4468.6199999999963</v>
      </c>
      <c r="L221" s="4">
        <v>5397.4200000000046</v>
      </c>
    </row>
    <row r="222" spans="1:12" ht="15.75" x14ac:dyDescent="0.25">
      <c r="A222" t="s">
        <v>31</v>
      </c>
      <c r="B222" s="7">
        <v>70</v>
      </c>
      <c r="C222" s="1" t="s">
        <v>32</v>
      </c>
      <c r="D222" s="1" t="s">
        <v>50</v>
      </c>
      <c r="E222" s="1" t="s">
        <v>66</v>
      </c>
      <c r="F222" s="2" t="s">
        <v>12</v>
      </c>
      <c r="G222" s="3">
        <v>99673.646747862862</v>
      </c>
      <c r="H222" s="3">
        <v>9779.4293787092829</v>
      </c>
      <c r="I222" s="3">
        <f t="shared" si="3"/>
        <v>89894.217369153572</v>
      </c>
      <c r="J222" s="5">
        <v>11909.945384039645</v>
      </c>
      <c r="K222" s="4">
        <v>552.32999999999993</v>
      </c>
      <c r="L222" s="4">
        <v>752.25</v>
      </c>
    </row>
    <row r="223" spans="1:12" ht="15.75" x14ac:dyDescent="0.25">
      <c r="A223" t="s">
        <v>31</v>
      </c>
      <c r="B223" s="7">
        <v>71</v>
      </c>
      <c r="C223" s="1" t="s">
        <v>32</v>
      </c>
      <c r="D223" s="1" t="s">
        <v>50</v>
      </c>
      <c r="E223" s="1" t="s">
        <v>66</v>
      </c>
      <c r="F223" s="2" t="s">
        <v>12</v>
      </c>
      <c r="G223" s="3">
        <v>389239.37939481693</v>
      </c>
      <c r="H223" s="3">
        <v>28695.136759058045</v>
      </c>
      <c r="I223" s="3">
        <f t="shared" si="3"/>
        <v>360544.24263575888</v>
      </c>
      <c r="J223" s="5">
        <v>39533.037783774897</v>
      </c>
      <c r="K223" s="4">
        <v>2140.9800000000005</v>
      </c>
      <c r="L223" s="4">
        <v>2964.1199999999963</v>
      </c>
    </row>
    <row r="224" spans="1:12" ht="15.75" x14ac:dyDescent="0.25">
      <c r="A224" t="s">
        <v>31</v>
      </c>
      <c r="B224" s="7">
        <v>74</v>
      </c>
      <c r="C224" s="1" t="s">
        <v>32</v>
      </c>
      <c r="D224" s="1" t="s">
        <v>50</v>
      </c>
      <c r="E224" s="1" t="s">
        <v>66</v>
      </c>
      <c r="F224" s="2" t="s">
        <v>12</v>
      </c>
      <c r="G224" s="3">
        <v>852606.35037240502</v>
      </c>
      <c r="H224" s="3">
        <v>112134.05355086098</v>
      </c>
      <c r="I224" s="3">
        <f t="shared" si="3"/>
        <v>740472.29682154406</v>
      </c>
      <c r="J224" s="5">
        <v>150142.05117771422</v>
      </c>
      <c r="K224" s="4">
        <v>5321.2200000000021</v>
      </c>
      <c r="L224" s="4">
        <v>6330.9299999999957</v>
      </c>
    </row>
    <row r="225" spans="1:12" ht="15.75" x14ac:dyDescent="0.25">
      <c r="A225" t="s">
        <v>31</v>
      </c>
      <c r="B225" s="7">
        <v>84</v>
      </c>
      <c r="C225" s="1" t="s">
        <v>32</v>
      </c>
      <c r="D225" s="1" t="s">
        <v>37</v>
      </c>
      <c r="E225" s="1" t="s">
        <v>66</v>
      </c>
      <c r="F225" s="2" t="s">
        <v>12</v>
      </c>
      <c r="G225" s="3">
        <v>1070999.2438105356</v>
      </c>
      <c r="H225" s="3">
        <v>137054.41358505268</v>
      </c>
      <c r="I225" s="3">
        <f t="shared" si="3"/>
        <v>933944.83022548293</v>
      </c>
      <c r="J225" s="5">
        <v>184608.24621735129</v>
      </c>
      <c r="K225" s="4">
        <v>5923.3400000000065</v>
      </c>
      <c r="L225" s="4">
        <v>7631.7799999999943</v>
      </c>
    </row>
    <row r="226" spans="1:12" ht="15.75" x14ac:dyDescent="0.25">
      <c r="A226" t="s">
        <v>31</v>
      </c>
      <c r="B226" s="7">
        <v>515</v>
      </c>
      <c r="C226" s="1" t="s">
        <v>20</v>
      </c>
      <c r="D226" s="1" t="s">
        <v>38</v>
      </c>
      <c r="E226" s="1" t="s">
        <v>66</v>
      </c>
      <c r="F226" s="2" t="s">
        <v>12</v>
      </c>
      <c r="G226" s="3">
        <v>489703.5350566688</v>
      </c>
      <c r="H226" s="3">
        <v>63049.924636141557</v>
      </c>
      <c r="I226" s="3">
        <f t="shared" si="3"/>
        <v>426653.61042052723</v>
      </c>
      <c r="J226" s="5">
        <v>84740.69387509994</v>
      </c>
      <c r="K226" s="4">
        <v>2469.9299999999994</v>
      </c>
      <c r="L226" s="4">
        <v>3542.119999999999</v>
      </c>
    </row>
    <row r="227" spans="1:12" ht="15.75" x14ac:dyDescent="0.25">
      <c r="A227" t="s">
        <v>31</v>
      </c>
      <c r="B227" s="7">
        <v>675</v>
      </c>
      <c r="C227" s="1" t="s">
        <v>8</v>
      </c>
      <c r="D227" s="1" t="s">
        <v>16</v>
      </c>
      <c r="E227" s="1" t="s">
        <v>66</v>
      </c>
      <c r="F227" s="2" t="s">
        <v>12</v>
      </c>
      <c r="G227" s="3">
        <v>197150.86319073397</v>
      </c>
      <c r="H227" s="3">
        <v>28628.202944515891</v>
      </c>
      <c r="I227" s="3">
        <f t="shared" si="3"/>
        <v>168522.66024621809</v>
      </c>
      <c r="J227" s="5">
        <v>23299.086455323606</v>
      </c>
      <c r="K227" s="4">
        <v>1277.5499999999988</v>
      </c>
      <c r="L227" s="4">
        <v>1500.3799999999999</v>
      </c>
    </row>
    <row r="228" spans="1:12" ht="15.75" x14ac:dyDescent="0.25">
      <c r="A228" t="s">
        <v>31</v>
      </c>
      <c r="B228" s="7">
        <v>721</v>
      </c>
      <c r="C228" s="1" t="s">
        <v>20</v>
      </c>
      <c r="D228" s="1" t="s">
        <v>38</v>
      </c>
      <c r="E228" s="1" t="s">
        <v>66</v>
      </c>
      <c r="F228" s="2" t="s">
        <v>12</v>
      </c>
      <c r="G228" s="3">
        <v>73737.487020981673</v>
      </c>
      <c r="H228" s="3">
        <v>13117.615085993861</v>
      </c>
      <c r="I228" s="3">
        <f t="shared" si="3"/>
        <v>60619.871934987808</v>
      </c>
      <c r="J228" s="5">
        <v>17008.507054887545</v>
      </c>
      <c r="K228" s="4">
        <v>420.75</v>
      </c>
      <c r="L228" s="4">
        <v>537.02999999999929</v>
      </c>
    </row>
    <row r="229" spans="1:12" ht="15.75" x14ac:dyDescent="0.25">
      <c r="A229" t="s">
        <v>31</v>
      </c>
      <c r="B229" s="7">
        <v>722</v>
      </c>
      <c r="C229" s="1" t="s">
        <v>20</v>
      </c>
      <c r="D229" s="1" t="s">
        <v>38</v>
      </c>
      <c r="E229" s="1" t="s">
        <v>66</v>
      </c>
      <c r="F229" s="2" t="s">
        <v>12</v>
      </c>
      <c r="G229" s="3">
        <v>112280.59021004334</v>
      </c>
      <c r="H229" s="3">
        <v>19959.019446188129</v>
      </c>
      <c r="I229" s="3">
        <f t="shared" si="3"/>
        <v>92321.570763855212</v>
      </c>
      <c r="J229" s="5">
        <v>27430.732457106431</v>
      </c>
      <c r="K229" s="4">
        <v>571.19999999999993</v>
      </c>
      <c r="L229" s="4">
        <v>828.24000000000035</v>
      </c>
    </row>
    <row r="230" spans="1:12" ht="15.75" x14ac:dyDescent="0.25">
      <c r="A230" t="s">
        <v>31</v>
      </c>
      <c r="B230" s="7">
        <v>723</v>
      </c>
      <c r="C230" s="1" t="s">
        <v>20</v>
      </c>
      <c r="D230" s="1" t="s">
        <v>38</v>
      </c>
      <c r="E230" s="1" t="s">
        <v>66</v>
      </c>
      <c r="F230" s="2" t="s">
        <v>12</v>
      </c>
      <c r="G230" s="3">
        <v>77314.089240950605</v>
      </c>
      <c r="H230" s="3">
        <v>15136.357108237284</v>
      </c>
      <c r="I230" s="3">
        <f t="shared" si="3"/>
        <v>62177.732132713325</v>
      </c>
      <c r="J230" s="5">
        <v>18766.349509336011</v>
      </c>
      <c r="K230" s="4">
        <v>457.9800000000003</v>
      </c>
      <c r="L230" s="4">
        <v>560.22000000000037</v>
      </c>
    </row>
    <row r="231" spans="1:12" ht="15.75" x14ac:dyDescent="0.25">
      <c r="A231" t="s">
        <v>31</v>
      </c>
      <c r="B231" s="7">
        <v>724</v>
      </c>
      <c r="C231" s="1" t="s">
        <v>20</v>
      </c>
      <c r="D231" s="1" t="s">
        <v>38</v>
      </c>
      <c r="E231" s="1" t="s">
        <v>66</v>
      </c>
      <c r="F231" s="2" t="s">
        <v>12</v>
      </c>
      <c r="G231" s="3">
        <v>230320.05073323342</v>
      </c>
      <c r="H231" s="3">
        <v>54141.731312450465</v>
      </c>
      <c r="I231" s="3">
        <f t="shared" si="3"/>
        <v>176178.31942078297</v>
      </c>
      <c r="J231" s="5">
        <v>71029.932006875606</v>
      </c>
      <c r="K231" s="4">
        <v>1115.3699999999997</v>
      </c>
      <c r="L231" s="4">
        <v>1658.0400000000016</v>
      </c>
    </row>
    <row r="232" spans="1:12" ht="15.75" x14ac:dyDescent="0.25">
      <c r="A232" t="s">
        <v>31</v>
      </c>
      <c r="B232" s="7">
        <v>852</v>
      </c>
      <c r="C232" s="1" t="s">
        <v>8</v>
      </c>
      <c r="D232" s="1" t="s">
        <v>16</v>
      </c>
      <c r="E232" s="1" t="s">
        <v>66</v>
      </c>
      <c r="F232" s="2" t="s">
        <v>12</v>
      </c>
      <c r="G232" s="3">
        <v>171096.25587413448</v>
      </c>
      <c r="H232" s="3">
        <v>21960.790941072726</v>
      </c>
      <c r="I232" s="3">
        <f t="shared" si="3"/>
        <v>149135.46493306177</v>
      </c>
      <c r="J232" s="5">
        <v>19908.230870898573</v>
      </c>
      <c r="K232" s="4">
        <v>1002.1499999999992</v>
      </c>
      <c r="L232" s="4">
        <v>1151.1600000000003</v>
      </c>
    </row>
    <row r="233" spans="1:12" ht="15.75" x14ac:dyDescent="0.25">
      <c r="A233" t="s">
        <v>31</v>
      </c>
      <c r="B233" s="7">
        <v>2</v>
      </c>
      <c r="C233" s="1" t="s">
        <v>32</v>
      </c>
      <c r="D233" s="1" t="s">
        <v>50</v>
      </c>
      <c r="E233" s="1" t="s">
        <v>66</v>
      </c>
      <c r="F233" s="2" t="s">
        <v>13</v>
      </c>
      <c r="G233" s="3">
        <v>590378.8364219307</v>
      </c>
      <c r="H233" s="3">
        <v>98581.477329132977</v>
      </c>
      <c r="I233" s="3">
        <f t="shared" si="3"/>
        <v>491797.35909279773</v>
      </c>
      <c r="J233" s="5">
        <v>135538.04340568691</v>
      </c>
      <c r="K233" s="4">
        <v>3417.3600000000024</v>
      </c>
      <c r="L233" s="4">
        <v>4326.5999999999995</v>
      </c>
    </row>
    <row r="234" spans="1:12" ht="15.75" x14ac:dyDescent="0.25">
      <c r="A234" t="s">
        <v>31</v>
      </c>
      <c r="B234" s="7">
        <v>3</v>
      </c>
      <c r="C234" s="1" t="s">
        <v>32</v>
      </c>
      <c r="D234" s="1" t="s">
        <v>50</v>
      </c>
      <c r="E234" s="1" t="s">
        <v>66</v>
      </c>
      <c r="F234" s="2" t="s">
        <v>13</v>
      </c>
      <c r="G234" s="3">
        <v>622702.15367698588</v>
      </c>
      <c r="H234" s="3">
        <v>90955.349066777693</v>
      </c>
      <c r="I234" s="3">
        <f t="shared" si="3"/>
        <v>531746.80461020814</v>
      </c>
      <c r="J234" s="5">
        <v>116439.15676148726</v>
      </c>
      <c r="K234" s="4">
        <v>3579.0199999999977</v>
      </c>
      <c r="L234" s="4">
        <v>4578.9600000000046</v>
      </c>
    </row>
    <row r="235" spans="1:12" ht="15.75" x14ac:dyDescent="0.25">
      <c r="A235" t="s">
        <v>31</v>
      </c>
      <c r="B235" s="7">
        <v>4</v>
      </c>
      <c r="C235" s="1" t="s">
        <v>32</v>
      </c>
      <c r="D235" s="1" t="s">
        <v>50</v>
      </c>
      <c r="E235" s="1" t="s">
        <v>66</v>
      </c>
      <c r="F235" s="2" t="s">
        <v>13</v>
      </c>
      <c r="G235" s="3">
        <v>906381.55610446515</v>
      </c>
      <c r="H235" s="3">
        <v>134223.32857188495</v>
      </c>
      <c r="I235" s="3">
        <f t="shared" si="3"/>
        <v>772158.22753258026</v>
      </c>
      <c r="J235" s="5">
        <v>143819.75285056807</v>
      </c>
      <c r="K235" s="4">
        <v>5289.28</v>
      </c>
      <c r="L235" s="4">
        <v>6485.4999999999927</v>
      </c>
    </row>
    <row r="236" spans="1:12" ht="15.75" x14ac:dyDescent="0.25">
      <c r="A236" t="s">
        <v>31</v>
      </c>
      <c r="B236" s="7">
        <v>5</v>
      </c>
      <c r="C236" s="1" t="s">
        <v>32</v>
      </c>
      <c r="D236" s="1" t="s">
        <v>50</v>
      </c>
      <c r="E236" s="1" t="s">
        <v>66</v>
      </c>
      <c r="F236" s="2" t="s">
        <v>13</v>
      </c>
      <c r="G236" s="3">
        <v>1739722.1485144452</v>
      </c>
      <c r="H236" s="3">
        <v>396396.88658247364</v>
      </c>
      <c r="I236" s="3">
        <f t="shared" si="3"/>
        <v>1343325.2619319716</v>
      </c>
      <c r="J236" s="5">
        <v>520457.45094424312</v>
      </c>
      <c r="K236" s="4">
        <v>10584.899999999991</v>
      </c>
      <c r="L236" s="4">
        <v>12500.47999999999</v>
      </c>
    </row>
    <row r="237" spans="1:12" ht="15.75" x14ac:dyDescent="0.25">
      <c r="A237" t="s">
        <v>31</v>
      </c>
      <c r="B237" s="7">
        <v>6</v>
      </c>
      <c r="C237" s="1" t="s">
        <v>32</v>
      </c>
      <c r="D237" s="1" t="s">
        <v>50</v>
      </c>
      <c r="E237" s="1" t="s">
        <v>66</v>
      </c>
      <c r="F237" s="2" t="s">
        <v>13</v>
      </c>
      <c r="G237" s="3">
        <v>1232769.0394681622</v>
      </c>
      <c r="H237" s="3">
        <v>179353.88766209033</v>
      </c>
      <c r="I237" s="3">
        <f t="shared" si="3"/>
        <v>1053415.1518060719</v>
      </c>
      <c r="J237" s="5">
        <v>220413.79851710072</v>
      </c>
      <c r="K237" s="4">
        <v>7027.9599999999955</v>
      </c>
      <c r="L237" s="4">
        <v>8892.8599999999988</v>
      </c>
    </row>
    <row r="238" spans="1:12" ht="15.75" x14ac:dyDescent="0.25">
      <c r="A238" t="s">
        <v>31</v>
      </c>
      <c r="B238" s="7">
        <v>7</v>
      </c>
      <c r="C238" s="1" t="s">
        <v>32</v>
      </c>
      <c r="D238" s="1" t="s">
        <v>50</v>
      </c>
      <c r="E238" s="1" t="s">
        <v>66</v>
      </c>
      <c r="F238" s="2" t="s">
        <v>13</v>
      </c>
      <c r="G238" s="3">
        <v>641394.98579783912</v>
      </c>
      <c r="H238" s="3">
        <v>44080.658350472899</v>
      </c>
      <c r="I238" s="3">
        <f t="shared" si="3"/>
        <v>597314.3274473662</v>
      </c>
      <c r="J238" s="5">
        <v>54559.623514875086</v>
      </c>
      <c r="K238" s="4">
        <v>3703.1799999999985</v>
      </c>
      <c r="L238" s="4">
        <v>4606.3399999999983</v>
      </c>
    </row>
    <row r="239" spans="1:12" ht="15.75" x14ac:dyDescent="0.25">
      <c r="A239" t="s">
        <v>31</v>
      </c>
      <c r="B239" s="7">
        <v>9</v>
      </c>
      <c r="C239" s="1" t="s">
        <v>32</v>
      </c>
      <c r="D239" s="1" t="s">
        <v>50</v>
      </c>
      <c r="E239" s="1" t="s">
        <v>66</v>
      </c>
      <c r="F239" s="2" t="s">
        <v>13</v>
      </c>
      <c r="G239" s="3">
        <v>636068.70668192417</v>
      </c>
      <c r="H239" s="3">
        <v>62317.959515484297</v>
      </c>
      <c r="I239" s="3">
        <f t="shared" si="3"/>
        <v>573750.74716643989</v>
      </c>
      <c r="J239" s="5">
        <v>80447.383666214184</v>
      </c>
      <c r="K239" s="4">
        <v>3663.279999999997</v>
      </c>
      <c r="L239" s="4">
        <v>4577.3600000000024</v>
      </c>
    </row>
    <row r="240" spans="1:12" ht="15.75" x14ac:dyDescent="0.25">
      <c r="A240" t="s">
        <v>31</v>
      </c>
      <c r="B240" s="7">
        <v>10</v>
      </c>
      <c r="C240" s="1" t="s">
        <v>32</v>
      </c>
      <c r="D240" s="1" t="s">
        <v>50</v>
      </c>
      <c r="E240" s="1" t="s">
        <v>66</v>
      </c>
      <c r="F240" s="2" t="s">
        <v>13</v>
      </c>
      <c r="G240" s="3">
        <v>906144.66092502919</v>
      </c>
      <c r="H240" s="3">
        <v>155913.34180867352</v>
      </c>
      <c r="I240" s="3">
        <f t="shared" si="3"/>
        <v>750231.31911635562</v>
      </c>
      <c r="J240" s="5">
        <v>202419.95835183258</v>
      </c>
      <c r="K240" s="4">
        <v>4943.7399999999989</v>
      </c>
      <c r="L240" s="4">
        <v>6501.4000000000042</v>
      </c>
    </row>
    <row r="241" spans="1:12" ht="15.75" x14ac:dyDescent="0.25">
      <c r="A241" t="s">
        <v>31</v>
      </c>
      <c r="B241" s="7">
        <v>11</v>
      </c>
      <c r="C241" s="1" t="s">
        <v>32</v>
      </c>
      <c r="D241" s="1" t="s">
        <v>50</v>
      </c>
      <c r="E241" s="1" t="s">
        <v>66</v>
      </c>
      <c r="F241" s="2" t="s">
        <v>13</v>
      </c>
      <c r="G241" s="3">
        <v>620732.31876102067</v>
      </c>
      <c r="H241" s="3">
        <v>73279.280429367645</v>
      </c>
      <c r="I241" s="3">
        <f t="shared" si="3"/>
        <v>547453.03833165299</v>
      </c>
      <c r="J241" s="5">
        <v>85629.847014166138</v>
      </c>
      <c r="K241" s="4">
        <v>3745.4599999999991</v>
      </c>
      <c r="L241" s="4">
        <v>4566.5</v>
      </c>
    </row>
    <row r="242" spans="1:12" ht="15.75" x14ac:dyDescent="0.25">
      <c r="A242" t="s">
        <v>31</v>
      </c>
      <c r="B242" s="7">
        <v>12</v>
      </c>
      <c r="C242" s="1" t="s">
        <v>32</v>
      </c>
      <c r="D242" s="1" t="s">
        <v>50</v>
      </c>
      <c r="E242" s="1" t="s">
        <v>66</v>
      </c>
      <c r="F242" s="2" t="s">
        <v>13</v>
      </c>
      <c r="G242" s="3">
        <v>261009.56373445809</v>
      </c>
      <c r="H242" s="3">
        <v>32164.197039670391</v>
      </c>
      <c r="I242" s="3">
        <f t="shared" si="3"/>
        <v>228845.36669478769</v>
      </c>
      <c r="J242" s="5">
        <v>37888.769550772173</v>
      </c>
      <c r="K242" s="4">
        <v>1363.7</v>
      </c>
      <c r="L242" s="4">
        <v>1939.0400000000011</v>
      </c>
    </row>
    <row r="243" spans="1:12" ht="15.75" x14ac:dyDescent="0.25">
      <c r="A243" t="s">
        <v>31</v>
      </c>
      <c r="B243" s="7">
        <v>14</v>
      </c>
      <c r="C243" s="1" t="s">
        <v>32</v>
      </c>
      <c r="D243" s="1" t="s">
        <v>50</v>
      </c>
      <c r="E243" s="1" t="s">
        <v>66</v>
      </c>
      <c r="F243" s="2" t="s">
        <v>13</v>
      </c>
      <c r="G243" s="3">
        <v>861137.15177971707</v>
      </c>
      <c r="H243" s="3">
        <v>106459.64459356073</v>
      </c>
      <c r="I243" s="3">
        <f t="shared" si="3"/>
        <v>754677.50718615635</v>
      </c>
      <c r="J243" s="5">
        <v>137575.21705342084</v>
      </c>
      <c r="K243" s="4">
        <v>5108.5</v>
      </c>
      <c r="L243" s="4">
        <v>6298.2000000000035</v>
      </c>
    </row>
    <row r="244" spans="1:12" ht="15.75" x14ac:dyDescent="0.25">
      <c r="A244" t="s">
        <v>31</v>
      </c>
      <c r="B244" s="7">
        <v>16</v>
      </c>
      <c r="C244" s="1" t="s">
        <v>32</v>
      </c>
      <c r="D244" s="1" t="s">
        <v>37</v>
      </c>
      <c r="E244" s="1" t="s">
        <v>66</v>
      </c>
      <c r="F244" s="2" t="s">
        <v>13</v>
      </c>
      <c r="G244" s="3">
        <v>529401.50224548241</v>
      </c>
      <c r="H244" s="3">
        <v>23674.369691083164</v>
      </c>
      <c r="I244" s="3">
        <f t="shared" si="3"/>
        <v>505727.13255439926</v>
      </c>
      <c r="J244" s="5">
        <v>42276.21334860396</v>
      </c>
      <c r="K244" s="4">
        <v>2920.54</v>
      </c>
      <c r="L244" s="4">
        <v>3796.6199999999976</v>
      </c>
    </row>
    <row r="245" spans="1:12" ht="15.75" x14ac:dyDescent="0.25">
      <c r="A245" t="s">
        <v>31</v>
      </c>
      <c r="B245" s="7">
        <v>17</v>
      </c>
      <c r="C245" s="1" t="s">
        <v>32</v>
      </c>
      <c r="D245" s="1" t="s">
        <v>50</v>
      </c>
      <c r="E245" s="1" t="s">
        <v>66</v>
      </c>
      <c r="F245" s="2" t="s">
        <v>13</v>
      </c>
      <c r="G245" s="3">
        <v>888781.78924090299</v>
      </c>
      <c r="H245" s="3">
        <v>132654.08820707083</v>
      </c>
      <c r="I245" s="3">
        <f t="shared" si="3"/>
        <v>756127.70103383216</v>
      </c>
      <c r="J245" s="5">
        <v>165875.66201709374</v>
      </c>
      <c r="K245" s="4">
        <v>5079.5600000000031</v>
      </c>
      <c r="L245" s="4">
        <v>6317.4999999999927</v>
      </c>
    </row>
    <row r="246" spans="1:12" ht="15.75" x14ac:dyDescent="0.25">
      <c r="A246" t="s">
        <v>31</v>
      </c>
      <c r="B246" s="7">
        <v>18</v>
      </c>
      <c r="C246" s="1" t="s">
        <v>32</v>
      </c>
      <c r="D246" s="1" t="s">
        <v>50</v>
      </c>
      <c r="E246" s="1" t="s">
        <v>66</v>
      </c>
      <c r="F246" s="2" t="s">
        <v>13</v>
      </c>
      <c r="G246" s="3">
        <v>1283719.5276802056</v>
      </c>
      <c r="H246" s="3">
        <v>219411.97785650005</v>
      </c>
      <c r="I246" s="3">
        <f t="shared" si="3"/>
        <v>1064307.5498237056</v>
      </c>
      <c r="J246" s="5">
        <v>320079.78219606547</v>
      </c>
      <c r="K246" s="4">
        <v>7601.9200000000083</v>
      </c>
      <c r="L246" s="4">
        <v>9484.0799999999981</v>
      </c>
    </row>
    <row r="247" spans="1:12" ht="15.75" x14ac:dyDescent="0.25">
      <c r="A247" t="s">
        <v>31</v>
      </c>
      <c r="B247" s="7">
        <v>19</v>
      </c>
      <c r="C247" s="1" t="s">
        <v>32</v>
      </c>
      <c r="D247" s="1" t="s">
        <v>50</v>
      </c>
      <c r="E247" s="1" t="s">
        <v>66</v>
      </c>
      <c r="F247" s="2" t="s">
        <v>13</v>
      </c>
      <c r="G247" s="3">
        <v>657808.98929041903</v>
      </c>
      <c r="H247" s="3">
        <v>137953.49592448561</v>
      </c>
      <c r="I247" s="3">
        <f t="shared" si="3"/>
        <v>519855.49336593342</v>
      </c>
      <c r="J247" s="5">
        <v>183623.93629815488</v>
      </c>
      <c r="K247" s="4">
        <v>3706.8600000000033</v>
      </c>
      <c r="L247" s="4">
        <v>4815.520000000005</v>
      </c>
    </row>
    <row r="248" spans="1:12" ht="15.75" x14ac:dyDescent="0.25">
      <c r="A248" t="s">
        <v>31</v>
      </c>
      <c r="B248" s="7">
        <v>21</v>
      </c>
      <c r="C248" s="1" t="s">
        <v>32</v>
      </c>
      <c r="D248" s="1" t="s">
        <v>50</v>
      </c>
      <c r="E248" s="1" t="s">
        <v>66</v>
      </c>
      <c r="F248" s="2" t="s">
        <v>13</v>
      </c>
      <c r="G248" s="3">
        <v>1423703.9791462959</v>
      </c>
      <c r="H248" s="3">
        <v>258586.46464999329</v>
      </c>
      <c r="I248" s="3">
        <f t="shared" si="3"/>
        <v>1165117.5144963027</v>
      </c>
      <c r="J248" s="5">
        <v>407111.40113257989</v>
      </c>
      <c r="K248" s="4">
        <v>8407.0999999999949</v>
      </c>
      <c r="L248" s="4">
        <v>10391.660000000002</v>
      </c>
    </row>
    <row r="249" spans="1:12" ht="15.75" x14ac:dyDescent="0.25">
      <c r="A249" t="s">
        <v>31</v>
      </c>
      <c r="B249" s="7">
        <v>22</v>
      </c>
      <c r="C249" s="1" t="s">
        <v>32</v>
      </c>
      <c r="D249" s="1" t="s">
        <v>50</v>
      </c>
      <c r="E249" s="1" t="s">
        <v>66</v>
      </c>
      <c r="F249" s="2" t="s">
        <v>13</v>
      </c>
      <c r="G249" s="3">
        <v>847783.47351279075</v>
      </c>
      <c r="H249" s="3">
        <v>122516.54909126049</v>
      </c>
      <c r="I249" s="3">
        <f t="shared" si="3"/>
        <v>725266.92442153022</v>
      </c>
      <c r="J249" s="5">
        <v>160102.81735586078</v>
      </c>
      <c r="K249" s="4">
        <v>5322.020000000005</v>
      </c>
      <c r="L249" s="4">
        <v>6242.7999999999975</v>
      </c>
    </row>
    <row r="250" spans="1:12" ht="15.75" x14ac:dyDescent="0.25">
      <c r="A250" t="s">
        <v>31</v>
      </c>
      <c r="B250" s="7">
        <v>23</v>
      </c>
      <c r="C250" s="1" t="s">
        <v>32</v>
      </c>
      <c r="D250" s="1" t="s">
        <v>37</v>
      </c>
      <c r="E250" s="1" t="s">
        <v>66</v>
      </c>
      <c r="F250" s="2" t="s">
        <v>13</v>
      </c>
      <c r="G250" s="3">
        <v>379480.3279810776</v>
      </c>
      <c r="H250" s="3">
        <v>37696.253104206924</v>
      </c>
      <c r="I250" s="3">
        <f t="shared" si="3"/>
        <v>341784.07487687067</v>
      </c>
      <c r="J250" s="5">
        <v>46371.024467755735</v>
      </c>
      <c r="K250" s="4">
        <v>2257.94</v>
      </c>
      <c r="L250" s="4">
        <v>2802.6199999999985</v>
      </c>
    </row>
    <row r="251" spans="1:12" ht="15.75" x14ac:dyDescent="0.25">
      <c r="A251" t="s">
        <v>31</v>
      </c>
      <c r="B251" s="7">
        <v>46</v>
      </c>
      <c r="C251" s="1" t="s">
        <v>32</v>
      </c>
      <c r="D251" s="1" t="s">
        <v>37</v>
      </c>
      <c r="E251" s="1" t="s">
        <v>66</v>
      </c>
      <c r="F251" s="2" t="s">
        <v>13</v>
      </c>
      <c r="G251" s="3">
        <v>333939.80468203372</v>
      </c>
      <c r="H251" s="3">
        <v>15138.678455111161</v>
      </c>
      <c r="I251" s="3">
        <f t="shared" si="3"/>
        <v>318801.12622692256</v>
      </c>
      <c r="J251" s="5">
        <v>20517.029625495099</v>
      </c>
      <c r="K251" s="4">
        <v>1954.0200000000023</v>
      </c>
      <c r="L251" s="4">
        <v>2352.4799999999977</v>
      </c>
    </row>
    <row r="252" spans="1:12" ht="15.75" x14ac:dyDescent="0.25">
      <c r="A252" t="s">
        <v>31</v>
      </c>
      <c r="B252" s="7">
        <v>54</v>
      </c>
      <c r="C252" s="1" t="s">
        <v>32</v>
      </c>
      <c r="D252" s="1" t="s">
        <v>50</v>
      </c>
      <c r="E252" s="1" t="s">
        <v>66</v>
      </c>
      <c r="F252" s="2" t="s">
        <v>13</v>
      </c>
      <c r="G252" s="3">
        <v>666620.45998641092</v>
      </c>
      <c r="H252" s="3">
        <v>139971.99099493396</v>
      </c>
      <c r="I252" s="3">
        <f t="shared" si="3"/>
        <v>526648.46899147693</v>
      </c>
      <c r="J252" s="5">
        <v>153393.7527610886</v>
      </c>
      <c r="K252" s="4">
        <v>3796.0999999999963</v>
      </c>
      <c r="L252" s="4">
        <v>4877.7199999999993</v>
      </c>
    </row>
    <row r="253" spans="1:12" ht="15.75" x14ac:dyDescent="0.25">
      <c r="A253" t="s">
        <v>31</v>
      </c>
      <c r="B253" s="7">
        <v>62</v>
      </c>
      <c r="C253" s="1" t="s">
        <v>32</v>
      </c>
      <c r="D253" s="1" t="s">
        <v>50</v>
      </c>
      <c r="E253" s="1" t="s">
        <v>66</v>
      </c>
      <c r="F253" s="2" t="s">
        <v>13</v>
      </c>
      <c r="G253" s="3">
        <v>375731.20427173731</v>
      </c>
      <c r="H253" s="3">
        <v>50726.674450389168</v>
      </c>
      <c r="I253" s="3">
        <f t="shared" si="3"/>
        <v>325004.52982134814</v>
      </c>
      <c r="J253" s="5">
        <v>61927.623232269376</v>
      </c>
      <c r="K253" s="4">
        <v>2112.940000000001</v>
      </c>
      <c r="L253" s="4">
        <v>2735.4400000000032</v>
      </c>
    </row>
    <row r="254" spans="1:12" ht="15.75" x14ac:dyDescent="0.25">
      <c r="A254" t="s">
        <v>31</v>
      </c>
      <c r="B254" s="7">
        <v>63</v>
      </c>
      <c r="C254" s="1" t="s">
        <v>32</v>
      </c>
      <c r="D254" s="1" t="s">
        <v>50</v>
      </c>
      <c r="E254" s="1" t="s">
        <v>66</v>
      </c>
      <c r="F254" s="2" t="s">
        <v>13</v>
      </c>
      <c r="G254" s="3">
        <v>1048158.1711019415</v>
      </c>
      <c r="H254" s="3">
        <v>102566.39027548031</v>
      </c>
      <c r="I254" s="3">
        <f t="shared" si="3"/>
        <v>945591.78082646115</v>
      </c>
      <c r="J254" s="5">
        <v>128855.58178170383</v>
      </c>
      <c r="K254" s="4">
        <v>5912.519999999995</v>
      </c>
      <c r="L254" s="4">
        <v>7463.3399999999983</v>
      </c>
    </row>
    <row r="255" spans="1:12" ht="15.75" x14ac:dyDescent="0.25">
      <c r="A255" t="s">
        <v>31</v>
      </c>
      <c r="B255" s="7">
        <v>64</v>
      </c>
      <c r="C255" s="1" t="s">
        <v>32</v>
      </c>
      <c r="D255" s="1" t="s">
        <v>50</v>
      </c>
      <c r="E255" s="1" t="s">
        <v>66</v>
      </c>
      <c r="F255" s="2" t="s">
        <v>13</v>
      </c>
      <c r="G255" s="3">
        <v>667408.39395279798</v>
      </c>
      <c r="H255" s="3">
        <v>114281.87233736392</v>
      </c>
      <c r="I255" s="3">
        <f t="shared" si="3"/>
        <v>553126.52161543409</v>
      </c>
      <c r="J255" s="5">
        <v>145820.09161567097</v>
      </c>
      <c r="K255" s="4">
        <v>3934.8999999999965</v>
      </c>
      <c r="L255" s="4">
        <v>4824.4000000000024</v>
      </c>
    </row>
    <row r="256" spans="1:12" ht="15.75" x14ac:dyDescent="0.25">
      <c r="A256" t="s">
        <v>31</v>
      </c>
      <c r="B256" s="7">
        <v>65</v>
      </c>
      <c r="C256" s="1" t="s">
        <v>32</v>
      </c>
      <c r="D256" s="1" t="s">
        <v>37</v>
      </c>
      <c r="E256" s="1" t="s">
        <v>66</v>
      </c>
      <c r="F256" s="2" t="s">
        <v>13</v>
      </c>
      <c r="G256" s="3">
        <v>445885.65170374332</v>
      </c>
      <c r="H256" s="3">
        <v>26618.400577254859</v>
      </c>
      <c r="I256" s="3">
        <f t="shared" si="3"/>
        <v>419267.25112648844</v>
      </c>
      <c r="J256" s="5">
        <v>31960.399829541439</v>
      </c>
      <c r="K256" s="4">
        <v>2005.6399999999983</v>
      </c>
      <c r="L256" s="4">
        <v>3231.0800000000017</v>
      </c>
    </row>
    <row r="257" spans="1:12" ht="15.75" x14ac:dyDescent="0.25">
      <c r="A257" t="s">
        <v>31</v>
      </c>
      <c r="B257" s="7">
        <v>67</v>
      </c>
      <c r="C257" s="1" t="s">
        <v>32</v>
      </c>
      <c r="D257" s="1" t="s">
        <v>50</v>
      </c>
      <c r="E257" s="1" t="s">
        <v>66</v>
      </c>
      <c r="F257" s="2" t="s">
        <v>13</v>
      </c>
      <c r="G257" s="3">
        <v>414710.76107943419</v>
      </c>
      <c r="H257" s="3">
        <v>19331.119811983306</v>
      </c>
      <c r="I257" s="3">
        <f t="shared" si="3"/>
        <v>395379.64126745088</v>
      </c>
      <c r="J257" s="5">
        <v>25903.108019102034</v>
      </c>
      <c r="K257" s="4">
        <v>2280.5599999999972</v>
      </c>
      <c r="L257" s="4">
        <v>3017.5199999999963</v>
      </c>
    </row>
    <row r="258" spans="1:12" ht="15.75" x14ac:dyDescent="0.25">
      <c r="A258" t="s">
        <v>31</v>
      </c>
      <c r="B258" s="7">
        <v>68</v>
      </c>
      <c r="C258" s="1" t="s">
        <v>32</v>
      </c>
      <c r="D258" s="1" t="s">
        <v>50</v>
      </c>
      <c r="E258" s="1" t="s">
        <v>66</v>
      </c>
      <c r="F258" s="2" t="s">
        <v>13</v>
      </c>
      <c r="G258" s="3">
        <v>506994.30820792296</v>
      </c>
      <c r="H258" s="3">
        <v>80262.948779679413</v>
      </c>
      <c r="I258" s="3">
        <f t="shared" si="3"/>
        <v>426731.35942824354</v>
      </c>
      <c r="J258" s="5">
        <v>96270.012138618738</v>
      </c>
      <c r="K258" s="4">
        <v>3060.6599999999994</v>
      </c>
      <c r="L258" s="4">
        <v>3693.6399999999981</v>
      </c>
    </row>
    <row r="259" spans="1:12" ht="15.75" x14ac:dyDescent="0.25">
      <c r="A259" t="s">
        <v>31</v>
      </c>
      <c r="B259" s="7">
        <v>70</v>
      </c>
      <c r="C259" s="1" t="s">
        <v>32</v>
      </c>
      <c r="D259" s="1" t="s">
        <v>50</v>
      </c>
      <c r="E259" s="1" t="s">
        <v>66</v>
      </c>
      <c r="F259" s="2" t="s">
        <v>13</v>
      </c>
      <c r="G259" s="3">
        <v>76913.684888751101</v>
      </c>
      <c r="H259" s="3">
        <v>5954.4029025773052</v>
      </c>
      <c r="I259" s="3">
        <f t="shared" ref="I259:I322" si="4">+G259-H259</f>
        <v>70959.281986173795</v>
      </c>
      <c r="J259" s="5">
        <v>7384.3707763414186</v>
      </c>
      <c r="K259" s="4">
        <v>428.03999999999979</v>
      </c>
      <c r="L259" s="4">
        <v>576.52000000000032</v>
      </c>
    </row>
    <row r="260" spans="1:12" ht="15.75" x14ac:dyDescent="0.25">
      <c r="A260" t="s">
        <v>31</v>
      </c>
      <c r="B260" s="7">
        <v>71</v>
      </c>
      <c r="C260" s="1" t="s">
        <v>32</v>
      </c>
      <c r="D260" s="1" t="s">
        <v>50</v>
      </c>
      <c r="E260" s="1" t="s">
        <v>66</v>
      </c>
      <c r="F260" s="2" t="s">
        <v>13</v>
      </c>
      <c r="G260" s="3">
        <v>138632.60397473953</v>
      </c>
      <c r="H260" s="3">
        <v>14501.384774620983</v>
      </c>
      <c r="I260" s="3">
        <f t="shared" si="4"/>
        <v>124131.21920011855</v>
      </c>
      <c r="J260" s="5">
        <v>18379.583241709981</v>
      </c>
      <c r="K260" s="4">
        <v>799.23999999999899</v>
      </c>
      <c r="L260" s="4">
        <v>1065.1599999999999</v>
      </c>
    </row>
    <row r="261" spans="1:12" ht="15.75" x14ac:dyDescent="0.25">
      <c r="A261" t="s">
        <v>31</v>
      </c>
      <c r="B261" s="7">
        <v>74</v>
      </c>
      <c r="C261" s="1" t="s">
        <v>32</v>
      </c>
      <c r="D261" s="1" t="s">
        <v>50</v>
      </c>
      <c r="E261" s="1" t="s">
        <v>66</v>
      </c>
      <c r="F261" s="2" t="s">
        <v>13</v>
      </c>
      <c r="G261" s="3">
        <v>711761.86640705727</v>
      </c>
      <c r="H261" s="3">
        <v>87875.050180073376</v>
      </c>
      <c r="I261" s="3">
        <f t="shared" si="4"/>
        <v>623886.81622698391</v>
      </c>
      <c r="J261" s="5">
        <v>111760.10347615965</v>
      </c>
      <c r="K261" s="4">
        <v>4083.6999999999966</v>
      </c>
      <c r="L261" s="4">
        <v>5065.4200000000028</v>
      </c>
    </row>
    <row r="262" spans="1:12" ht="15.75" x14ac:dyDescent="0.25">
      <c r="A262" t="s">
        <v>31</v>
      </c>
      <c r="B262" s="7">
        <v>84</v>
      </c>
      <c r="C262" s="1" t="s">
        <v>32</v>
      </c>
      <c r="D262" s="1" t="s">
        <v>37</v>
      </c>
      <c r="E262" s="1" t="s">
        <v>66</v>
      </c>
      <c r="F262" s="2" t="s">
        <v>13</v>
      </c>
      <c r="G262" s="3">
        <v>1164151.8357548909</v>
      </c>
      <c r="H262" s="3">
        <v>110492.7131399513</v>
      </c>
      <c r="I262" s="3">
        <f t="shared" si="4"/>
        <v>1053659.1226149397</v>
      </c>
      <c r="J262" s="5">
        <v>142871.25462281855</v>
      </c>
      <c r="K262" s="4">
        <v>6297.8599999999979</v>
      </c>
      <c r="L262" s="4">
        <v>8284.9599999999955</v>
      </c>
    </row>
    <row r="263" spans="1:12" ht="15.75" x14ac:dyDescent="0.25">
      <c r="A263" t="s">
        <v>31</v>
      </c>
      <c r="B263" s="7">
        <v>515</v>
      </c>
      <c r="C263" s="1" t="s">
        <v>20</v>
      </c>
      <c r="D263" s="1" t="s">
        <v>38</v>
      </c>
      <c r="E263" s="1" t="s">
        <v>66</v>
      </c>
      <c r="F263" s="2" t="s">
        <v>13</v>
      </c>
      <c r="G263" s="3">
        <v>365578.18587480573</v>
      </c>
      <c r="H263" s="3">
        <v>47182.639604786418</v>
      </c>
      <c r="I263" s="3">
        <f t="shared" si="4"/>
        <v>318395.54627001932</v>
      </c>
      <c r="J263" s="5">
        <v>60239.357778346224</v>
      </c>
      <c r="K263" s="4">
        <v>1854.8400000000008</v>
      </c>
      <c r="L263" s="4">
        <v>2625.2200000000003</v>
      </c>
    </row>
    <row r="264" spans="1:12" ht="15.75" x14ac:dyDescent="0.25">
      <c r="A264" t="s">
        <v>31</v>
      </c>
      <c r="B264" s="7">
        <v>675</v>
      </c>
      <c r="C264" s="1" t="s">
        <v>8</v>
      </c>
      <c r="D264" s="1" t="s">
        <v>16</v>
      </c>
      <c r="E264" s="1" t="s">
        <v>66</v>
      </c>
      <c r="F264" s="2" t="s">
        <v>13</v>
      </c>
      <c r="G264" s="3">
        <v>159551.47829801409</v>
      </c>
      <c r="H264" s="3">
        <v>16923.043467667216</v>
      </c>
      <c r="I264" s="3">
        <f t="shared" si="4"/>
        <v>142628.43483034687</v>
      </c>
      <c r="J264" s="5">
        <v>13953.25817887875</v>
      </c>
      <c r="K264" s="4">
        <v>1000.5</v>
      </c>
      <c r="L264" s="4">
        <v>1176.28</v>
      </c>
    </row>
    <row r="265" spans="1:12" ht="15.75" x14ac:dyDescent="0.25">
      <c r="A265" t="s">
        <v>31</v>
      </c>
      <c r="B265" s="7">
        <v>721</v>
      </c>
      <c r="C265" s="1" t="s">
        <v>20</v>
      </c>
      <c r="D265" s="1" t="s">
        <v>38</v>
      </c>
      <c r="E265" s="1" t="s">
        <v>66</v>
      </c>
      <c r="F265" s="2" t="s">
        <v>13</v>
      </c>
      <c r="G265" s="3">
        <v>85833.303384051818</v>
      </c>
      <c r="H265" s="3">
        <v>11627.043685024692</v>
      </c>
      <c r="I265" s="3">
        <f t="shared" si="4"/>
        <v>74206.259699027127</v>
      </c>
      <c r="J265" s="5">
        <v>14801.483670577105</v>
      </c>
      <c r="K265" s="4">
        <v>478.5</v>
      </c>
      <c r="L265" s="4">
        <v>623.14000000000033</v>
      </c>
    </row>
    <row r="266" spans="1:12" ht="15.75" x14ac:dyDescent="0.25">
      <c r="A266" t="s">
        <v>31</v>
      </c>
      <c r="B266" s="7">
        <v>722</v>
      </c>
      <c r="C266" s="1" t="s">
        <v>20</v>
      </c>
      <c r="D266" s="1" t="s">
        <v>38</v>
      </c>
      <c r="E266" s="1" t="s">
        <v>66</v>
      </c>
      <c r="F266" s="2" t="s">
        <v>13</v>
      </c>
      <c r="G266" s="3">
        <v>112458.26159462045</v>
      </c>
      <c r="H266" s="3">
        <v>14876.297111860185</v>
      </c>
      <c r="I266" s="3">
        <f t="shared" si="4"/>
        <v>97581.964482760261</v>
      </c>
      <c r="J266" s="5">
        <v>19763.960913926956</v>
      </c>
      <c r="K266" s="4">
        <v>568.97999999999979</v>
      </c>
      <c r="L266" s="4">
        <v>824.40000000000066</v>
      </c>
    </row>
    <row r="267" spans="1:12" ht="15.75" x14ac:dyDescent="0.25">
      <c r="A267" t="s">
        <v>31</v>
      </c>
      <c r="B267" s="7">
        <v>723</v>
      </c>
      <c r="C267" s="1" t="s">
        <v>20</v>
      </c>
      <c r="D267" s="1" t="s">
        <v>38</v>
      </c>
      <c r="E267" s="1" t="s">
        <v>66</v>
      </c>
      <c r="F267" s="2" t="s">
        <v>13</v>
      </c>
      <c r="G267" s="3">
        <v>79385.634587217864</v>
      </c>
      <c r="H267" s="3">
        <v>11029.3314382521</v>
      </c>
      <c r="I267" s="3">
        <f t="shared" si="4"/>
        <v>68356.303148965759</v>
      </c>
      <c r="J267" s="5">
        <v>14053.530914929943</v>
      </c>
      <c r="K267" s="4">
        <v>473.86000000000024</v>
      </c>
      <c r="L267" s="4">
        <v>569.1600000000002</v>
      </c>
    </row>
    <row r="268" spans="1:12" ht="15.75" x14ac:dyDescent="0.25">
      <c r="A268" t="s">
        <v>31</v>
      </c>
      <c r="B268" s="7">
        <v>724</v>
      </c>
      <c r="C268" s="1" t="s">
        <v>20</v>
      </c>
      <c r="D268" s="1" t="s">
        <v>38</v>
      </c>
      <c r="E268" s="1" t="s">
        <v>66</v>
      </c>
      <c r="F268" s="2" t="s">
        <v>13</v>
      </c>
      <c r="G268" s="3">
        <v>225063.29520258767</v>
      </c>
      <c r="H268" s="3">
        <v>47938.223195126397</v>
      </c>
      <c r="I268" s="3">
        <f t="shared" si="4"/>
        <v>177125.07200746128</v>
      </c>
      <c r="J268" s="5">
        <v>58545.976368502103</v>
      </c>
      <c r="K268" s="4">
        <v>1098.5200000000016</v>
      </c>
      <c r="L268" s="4">
        <v>1625.419999999998</v>
      </c>
    </row>
    <row r="269" spans="1:12" ht="15.75" x14ac:dyDescent="0.25">
      <c r="A269" t="s">
        <v>39</v>
      </c>
      <c r="B269" s="7">
        <v>32</v>
      </c>
      <c r="C269" s="1" t="s">
        <v>32</v>
      </c>
      <c r="D269" s="1" t="s">
        <v>37</v>
      </c>
      <c r="E269" s="1" t="s">
        <v>63</v>
      </c>
      <c r="F269" s="2" t="s">
        <v>12</v>
      </c>
      <c r="G269" s="3">
        <v>150715.44403559004</v>
      </c>
      <c r="H269" s="3">
        <v>26353.528239901036</v>
      </c>
      <c r="I269" s="3">
        <f t="shared" si="4"/>
        <v>124361.91579568901</v>
      </c>
      <c r="J269" s="5">
        <v>32315</v>
      </c>
      <c r="K269" s="4">
        <v>1706.4</v>
      </c>
      <c r="L269" s="4"/>
    </row>
    <row r="270" spans="1:12" ht="15.75" x14ac:dyDescent="0.25">
      <c r="A270" t="s">
        <v>39</v>
      </c>
      <c r="B270" s="7">
        <v>80</v>
      </c>
      <c r="C270" s="1" t="s">
        <v>32</v>
      </c>
      <c r="D270" s="1" t="s">
        <v>37</v>
      </c>
      <c r="E270" s="1" t="s">
        <v>66</v>
      </c>
      <c r="F270" s="2" t="s">
        <v>12</v>
      </c>
      <c r="G270" s="3">
        <v>55012.260236025664</v>
      </c>
      <c r="H270" s="3">
        <v>16838.435828119575</v>
      </c>
      <c r="I270" s="3">
        <f t="shared" si="4"/>
        <v>38173.82440790609</v>
      </c>
      <c r="J270" s="5">
        <v>17487</v>
      </c>
      <c r="K270" s="4">
        <v>732.78</v>
      </c>
      <c r="L270" s="4"/>
    </row>
    <row r="271" spans="1:12" ht="15.75" x14ac:dyDescent="0.25">
      <c r="A271" t="s">
        <v>39</v>
      </c>
      <c r="B271" s="7">
        <v>83</v>
      </c>
      <c r="C271" s="1" t="s">
        <v>32</v>
      </c>
      <c r="D271" s="1" t="s">
        <v>37</v>
      </c>
      <c r="E271" s="1" t="s">
        <v>63</v>
      </c>
      <c r="F271" s="2" t="s">
        <v>12</v>
      </c>
      <c r="G271" s="3">
        <v>130804.28592191212</v>
      </c>
      <c r="H271" s="3">
        <v>14826.403323183733</v>
      </c>
      <c r="I271" s="3">
        <f t="shared" si="4"/>
        <v>115977.88259872838</v>
      </c>
      <c r="J271" s="5">
        <v>16679</v>
      </c>
      <c r="K271" s="4">
        <v>2300.4</v>
      </c>
      <c r="L271" s="4"/>
    </row>
    <row r="272" spans="1:12" ht="15.75" x14ac:dyDescent="0.25">
      <c r="A272" t="s">
        <v>39</v>
      </c>
      <c r="B272" s="7">
        <v>87</v>
      </c>
      <c r="C272" s="1" t="s">
        <v>32</v>
      </c>
      <c r="D272" s="1" t="s">
        <v>37</v>
      </c>
      <c r="E272" s="1" t="s">
        <v>69</v>
      </c>
      <c r="F272" s="2" t="s">
        <v>12</v>
      </c>
      <c r="G272" s="3">
        <v>213474.11071852499</v>
      </c>
      <c r="H272" s="3">
        <v>25987.247670072204</v>
      </c>
      <c r="I272" s="3">
        <f t="shared" si="4"/>
        <v>187486.86304845277</v>
      </c>
      <c r="J272" s="5">
        <v>27816</v>
      </c>
      <c r="K272" s="4">
        <v>2718.9</v>
      </c>
      <c r="L272" s="4"/>
    </row>
    <row r="273" spans="1:13" ht="15.75" x14ac:dyDescent="0.25">
      <c r="A273" t="s">
        <v>39</v>
      </c>
      <c r="B273" s="7">
        <v>219</v>
      </c>
      <c r="C273" s="1" t="s">
        <v>20</v>
      </c>
      <c r="D273" s="1" t="s">
        <v>38</v>
      </c>
      <c r="E273" s="1" t="s">
        <v>69</v>
      </c>
      <c r="F273" s="2" t="s">
        <v>12</v>
      </c>
      <c r="G273" s="3">
        <v>90839.746631508373</v>
      </c>
      <c r="H273" s="3">
        <v>15108.518260461551</v>
      </c>
      <c r="I273" s="3">
        <f t="shared" si="4"/>
        <v>75731.228371046818</v>
      </c>
      <c r="J273" s="5">
        <v>12675</v>
      </c>
      <c r="K273" s="4">
        <v>1371.6</v>
      </c>
      <c r="L273" s="4"/>
    </row>
    <row r="274" spans="1:13" ht="15.75" x14ac:dyDescent="0.25">
      <c r="A274" t="s">
        <v>39</v>
      </c>
      <c r="B274" s="7">
        <v>225</v>
      </c>
      <c r="C274" s="1" t="s">
        <v>20</v>
      </c>
      <c r="D274" s="1" t="s">
        <v>38</v>
      </c>
      <c r="E274" s="1" t="s">
        <v>69</v>
      </c>
      <c r="F274" s="2" t="s">
        <v>12</v>
      </c>
      <c r="G274" s="3">
        <v>27340.149642655768</v>
      </c>
      <c r="H274" s="3">
        <v>1028.3586541519778</v>
      </c>
      <c r="I274" s="3">
        <f t="shared" si="4"/>
        <v>26311.790988503792</v>
      </c>
      <c r="J274" s="5">
        <v>1419</v>
      </c>
      <c r="K274" s="4">
        <v>334.8</v>
      </c>
      <c r="L274" s="4"/>
    </row>
    <row r="275" spans="1:13" ht="15.75" x14ac:dyDescent="0.25">
      <c r="A275" t="s">
        <v>39</v>
      </c>
      <c r="B275" s="7">
        <v>227</v>
      </c>
      <c r="C275" s="1" t="s">
        <v>20</v>
      </c>
      <c r="D275" s="1" t="s">
        <v>38</v>
      </c>
      <c r="E275" s="1" t="s">
        <v>69</v>
      </c>
      <c r="F275" s="2" t="s">
        <v>12</v>
      </c>
      <c r="G275" s="3">
        <v>27340.149642655768</v>
      </c>
      <c r="H275" s="3">
        <v>1678.3480406808735</v>
      </c>
      <c r="I275" s="3">
        <f t="shared" si="4"/>
        <v>25661.801601974894</v>
      </c>
      <c r="J275" s="5">
        <v>1817</v>
      </c>
      <c r="K275" s="4">
        <v>334.8</v>
      </c>
      <c r="L275" s="4"/>
    </row>
    <row r="276" spans="1:13" ht="15.75" x14ac:dyDescent="0.25">
      <c r="A276" t="s">
        <v>39</v>
      </c>
      <c r="B276" s="7">
        <v>538</v>
      </c>
      <c r="C276" s="1" t="s">
        <v>20</v>
      </c>
      <c r="D276" s="1" t="s">
        <v>38</v>
      </c>
      <c r="E276" s="1" t="s">
        <v>69</v>
      </c>
      <c r="F276" s="2" t="s">
        <v>12</v>
      </c>
      <c r="G276" s="3">
        <v>78317.070260355147</v>
      </c>
      <c r="H276" s="3">
        <v>15523.803340413346</v>
      </c>
      <c r="I276" s="3">
        <f t="shared" si="4"/>
        <v>62793.266919941801</v>
      </c>
      <c r="J276" s="5">
        <v>16273</v>
      </c>
      <c r="K276" s="4">
        <v>1179.9000000000001</v>
      </c>
      <c r="L276" s="4"/>
    </row>
    <row r="277" spans="1:13" ht="15.75" x14ac:dyDescent="0.25">
      <c r="A277" t="s">
        <v>39</v>
      </c>
      <c r="B277" s="7">
        <v>539</v>
      </c>
      <c r="C277" s="1" t="s">
        <v>20</v>
      </c>
      <c r="D277" s="1" t="s">
        <v>38</v>
      </c>
      <c r="E277" s="1" t="s">
        <v>69</v>
      </c>
      <c r="F277" s="2" t="s">
        <v>12</v>
      </c>
      <c r="G277" s="3">
        <v>95357.600432150386</v>
      </c>
      <c r="H277" s="3">
        <v>25522.697123506063</v>
      </c>
      <c r="I277" s="3">
        <f t="shared" si="4"/>
        <v>69834.903308644323</v>
      </c>
      <c r="J277" s="5">
        <v>22527</v>
      </c>
      <c r="K277" s="4">
        <v>1432.08</v>
      </c>
      <c r="L277" s="4"/>
    </row>
    <row r="278" spans="1:13" ht="15.75" x14ac:dyDescent="0.25">
      <c r="A278" t="s">
        <v>39</v>
      </c>
      <c r="B278" s="7">
        <v>540</v>
      </c>
      <c r="C278" s="1" t="s">
        <v>20</v>
      </c>
      <c r="D278" s="1" t="s">
        <v>38</v>
      </c>
      <c r="E278" s="1" t="s">
        <v>69</v>
      </c>
      <c r="F278" s="2" t="s">
        <v>12</v>
      </c>
      <c r="G278" s="3">
        <v>62957.993097787825</v>
      </c>
      <c r="H278" s="3">
        <v>22667.129483483717</v>
      </c>
      <c r="I278" s="3">
        <f t="shared" si="4"/>
        <v>40290.863614304108</v>
      </c>
      <c r="J278" s="5">
        <v>20337</v>
      </c>
      <c r="K278" s="4">
        <v>637.20000000000005</v>
      </c>
      <c r="L278" s="4"/>
    </row>
    <row r="279" spans="1:13" ht="15.75" x14ac:dyDescent="0.25">
      <c r="A279" t="s">
        <v>39</v>
      </c>
      <c r="B279" s="7">
        <v>614</v>
      </c>
      <c r="C279" s="1" t="s">
        <v>20</v>
      </c>
      <c r="D279" s="1" t="s">
        <v>38</v>
      </c>
      <c r="E279" s="1" t="s">
        <v>69</v>
      </c>
      <c r="F279" s="2" t="s">
        <v>12</v>
      </c>
      <c r="G279" s="3">
        <v>18316.060000000001</v>
      </c>
      <c r="H279" s="3">
        <v>508.43922435047983</v>
      </c>
      <c r="I279" s="3">
        <f t="shared" si="4"/>
        <v>17807.620775649521</v>
      </c>
      <c r="J279" s="5">
        <v>499</v>
      </c>
      <c r="K279" s="4">
        <v>163.19999999999999</v>
      </c>
      <c r="L279" s="4"/>
    </row>
    <row r="280" spans="1:13" ht="15.75" x14ac:dyDescent="0.25">
      <c r="A280" t="s">
        <v>39</v>
      </c>
      <c r="B280" s="7">
        <v>615</v>
      </c>
      <c r="C280" s="1" t="s">
        <v>20</v>
      </c>
      <c r="D280" s="1" t="s">
        <v>38</v>
      </c>
      <c r="E280" s="1" t="s">
        <v>69</v>
      </c>
      <c r="F280" s="2" t="s">
        <v>12</v>
      </c>
      <c r="G280" s="3">
        <v>58511.038069917136</v>
      </c>
      <c r="H280" s="3">
        <v>3847.8188190802416</v>
      </c>
      <c r="I280" s="3">
        <f t="shared" si="4"/>
        <v>54663.219250836897</v>
      </c>
      <c r="J280" s="5">
        <v>3514</v>
      </c>
      <c r="K280" s="4">
        <v>1090.8</v>
      </c>
      <c r="L280" s="4"/>
    </row>
    <row r="281" spans="1:13" ht="15.75" x14ac:dyDescent="0.25">
      <c r="A281" t="s">
        <v>39</v>
      </c>
      <c r="B281" s="7">
        <v>716</v>
      </c>
      <c r="C281" s="1" t="s">
        <v>20</v>
      </c>
      <c r="D281" s="1" t="s">
        <v>38</v>
      </c>
      <c r="E281" s="1" t="s">
        <v>69</v>
      </c>
      <c r="F281" s="2" t="s">
        <v>12</v>
      </c>
      <c r="G281" s="3">
        <v>34833.136429016282</v>
      </c>
      <c r="H281" s="3">
        <v>6968.6383673623332</v>
      </c>
      <c r="I281" s="3">
        <f t="shared" si="4"/>
        <v>27864.498061653947</v>
      </c>
      <c r="J281" s="5">
        <v>7109</v>
      </c>
      <c r="K281" s="4">
        <v>604.79999999999995</v>
      </c>
      <c r="L281" s="4"/>
    </row>
    <row r="282" spans="1:13" ht="15.75" x14ac:dyDescent="0.25">
      <c r="A282" t="s">
        <v>39</v>
      </c>
      <c r="B282" s="7">
        <v>805</v>
      </c>
      <c r="C282" s="1" t="s">
        <v>20</v>
      </c>
      <c r="D282" s="1" t="s">
        <v>38</v>
      </c>
      <c r="E282" s="1" t="s">
        <v>69</v>
      </c>
      <c r="F282" s="2" t="s">
        <v>12</v>
      </c>
      <c r="G282" s="3">
        <v>85560.134917339004</v>
      </c>
      <c r="H282" s="3">
        <v>12000.63131852942</v>
      </c>
      <c r="I282" s="3">
        <f t="shared" si="4"/>
        <v>73559.503598809591</v>
      </c>
      <c r="J282" s="5">
        <v>11692</v>
      </c>
      <c r="K282" s="4">
        <v>997.21799999999996</v>
      </c>
      <c r="L282" s="4"/>
    </row>
    <row r="283" spans="1:13" ht="60" x14ac:dyDescent="0.25">
      <c r="A283" t="s">
        <v>39</v>
      </c>
      <c r="B283" s="7" t="s">
        <v>46</v>
      </c>
      <c r="C283" s="1" t="s">
        <v>20</v>
      </c>
      <c r="D283" s="1" t="s">
        <v>91</v>
      </c>
      <c r="E283" s="1" t="s">
        <v>66</v>
      </c>
      <c r="F283" s="2" t="s">
        <v>12</v>
      </c>
      <c r="G283" s="3">
        <v>261638.32506001467</v>
      </c>
      <c r="H283" s="3">
        <v>23749.924108441926</v>
      </c>
      <c r="I283" s="3">
        <f t="shared" si="4"/>
        <v>237888.40095157275</v>
      </c>
      <c r="J283" s="5">
        <v>33871.033333333333</v>
      </c>
      <c r="K283" s="4">
        <v>1550.0700000000006</v>
      </c>
      <c r="L283" s="4"/>
      <c r="M283" s="9" t="s">
        <v>51</v>
      </c>
    </row>
    <row r="284" spans="1:13" ht="15.75" x14ac:dyDescent="0.25">
      <c r="A284" t="s">
        <v>39</v>
      </c>
      <c r="B284" s="7">
        <v>32</v>
      </c>
      <c r="C284" s="1" t="s">
        <v>32</v>
      </c>
      <c r="D284" s="1" t="s">
        <v>37</v>
      </c>
      <c r="E284" s="1" t="s">
        <v>63</v>
      </c>
      <c r="F284" s="2" t="s">
        <v>13</v>
      </c>
      <c r="G284" s="173">
        <v>11164</v>
      </c>
      <c r="H284" s="173">
        <v>0</v>
      </c>
      <c r="I284" s="173">
        <f t="shared" si="4"/>
        <v>11164</v>
      </c>
      <c r="J284" s="174">
        <v>1089</v>
      </c>
      <c r="K284" s="175">
        <v>1832.8000000000002</v>
      </c>
      <c r="L284" s="4"/>
    </row>
    <row r="285" spans="1:13" ht="15.75" x14ac:dyDescent="0.25">
      <c r="A285" t="s">
        <v>39</v>
      </c>
      <c r="B285" s="7">
        <v>80</v>
      </c>
      <c r="C285" s="1" t="s">
        <v>32</v>
      </c>
      <c r="D285" s="1" t="s">
        <v>37</v>
      </c>
      <c r="E285" s="1" t="s">
        <v>66</v>
      </c>
      <c r="F285" s="2" t="s">
        <v>13</v>
      </c>
      <c r="G285" s="3">
        <v>31940.801031288942</v>
      </c>
      <c r="H285" s="3">
        <v>9171.5855934541232</v>
      </c>
      <c r="I285" s="3">
        <f t="shared" si="4"/>
        <v>22769.21543783482</v>
      </c>
      <c r="J285" s="5">
        <v>9535</v>
      </c>
      <c r="K285" s="4">
        <v>425.14</v>
      </c>
      <c r="L285" s="4"/>
    </row>
    <row r="286" spans="1:13" ht="15.75" x14ac:dyDescent="0.25">
      <c r="A286" t="s">
        <v>39</v>
      </c>
      <c r="B286" s="7">
        <v>83</v>
      </c>
      <c r="C286" s="1" t="s">
        <v>32</v>
      </c>
      <c r="D286" s="1" t="s">
        <v>37</v>
      </c>
      <c r="E286" s="1" t="s">
        <v>63</v>
      </c>
      <c r="F286" s="2" t="s">
        <v>13</v>
      </c>
      <c r="G286" s="3">
        <v>140493.49228649819</v>
      </c>
      <c r="H286" s="3">
        <v>11506.211320338558</v>
      </c>
      <c r="I286" s="3">
        <f t="shared" si="4"/>
        <v>128987.28096615964</v>
      </c>
      <c r="J286" s="5">
        <v>13964</v>
      </c>
      <c r="K286" s="4">
        <v>2470.8000000000002</v>
      </c>
      <c r="L286" s="4"/>
    </row>
    <row r="287" spans="1:13" ht="15.75" x14ac:dyDescent="0.25">
      <c r="A287" t="s">
        <v>39</v>
      </c>
      <c r="B287" s="7">
        <v>87</v>
      </c>
      <c r="C287" s="1" t="s">
        <v>32</v>
      </c>
      <c r="D287" s="1" t="s">
        <v>37</v>
      </c>
      <c r="E287" s="1" t="s">
        <v>69</v>
      </c>
      <c r="F287" s="2" t="s">
        <v>13</v>
      </c>
      <c r="G287" s="3">
        <v>170167.37101152213</v>
      </c>
      <c r="H287" s="3">
        <v>15373.253274912469</v>
      </c>
      <c r="I287" s="3">
        <f t="shared" si="4"/>
        <v>154794.11773660965</v>
      </c>
      <c r="J287" s="5">
        <v>17773</v>
      </c>
      <c r="K287" s="4">
        <v>2324.6400000000003</v>
      </c>
      <c r="L287" s="4"/>
    </row>
    <row r="288" spans="1:13" ht="15.75" x14ac:dyDescent="0.25">
      <c r="A288" t="s">
        <v>39</v>
      </c>
      <c r="B288" s="7">
        <v>538</v>
      </c>
      <c r="C288" s="1" t="s">
        <v>20</v>
      </c>
      <c r="D288" s="1" t="s">
        <v>38</v>
      </c>
      <c r="E288" s="1" t="s">
        <v>69</v>
      </c>
      <c r="F288" s="2" t="s">
        <v>13</v>
      </c>
      <c r="G288" s="3">
        <v>67380.18878811461</v>
      </c>
      <c r="H288" s="3">
        <v>10564.674818811687</v>
      </c>
      <c r="I288" s="3">
        <f t="shared" si="4"/>
        <v>56815.51396930292</v>
      </c>
      <c r="J288" s="5">
        <v>12570</v>
      </c>
      <c r="K288" s="4">
        <v>1016.16</v>
      </c>
      <c r="L288" s="4"/>
    </row>
    <row r="289" spans="1:13" ht="15.75" x14ac:dyDescent="0.25">
      <c r="A289" t="s">
        <v>39</v>
      </c>
      <c r="B289" s="7">
        <v>539</v>
      </c>
      <c r="C289" s="1" t="s">
        <v>20</v>
      </c>
      <c r="D289" s="1" t="s">
        <v>38</v>
      </c>
      <c r="E289" s="1" t="s">
        <v>69</v>
      </c>
      <c r="F289" s="2" t="s">
        <v>13</v>
      </c>
      <c r="G289" s="3">
        <v>76612.570424947597</v>
      </c>
      <c r="H289" s="3">
        <v>15641.420079045089</v>
      </c>
      <c r="I289" s="3">
        <f t="shared" si="4"/>
        <v>60971.150345902512</v>
      </c>
      <c r="J289" s="5">
        <v>15677</v>
      </c>
      <c r="K289" s="4">
        <v>1145.5</v>
      </c>
      <c r="L289" s="4"/>
    </row>
    <row r="290" spans="1:13" ht="15.75" x14ac:dyDescent="0.25">
      <c r="A290" t="s">
        <v>39</v>
      </c>
      <c r="B290" s="7">
        <v>540</v>
      </c>
      <c r="C290" s="1" t="s">
        <v>20</v>
      </c>
      <c r="D290" s="1" t="s">
        <v>38</v>
      </c>
      <c r="E290" s="1" t="s">
        <v>69</v>
      </c>
      <c r="F290" s="2" t="s">
        <v>13</v>
      </c>
      <c r="G290" s="3">
        <v>59125.474520721298</v>
      </c>
      <c r="H290" s="3">
        <v>15771.719412735058</v>
      </c>
      <c r="I290" s="3">
        <f t="shared" si="4"/>
        <v>43353.755107986239</v>
      </c>
      <c r="J290" s="5">
        <v>14759</v>
      </c>
      <c r="K290" s="4">
        <v>603.20000000000005</v>
      </c>
      <c r="L290" s="4"/>
    </row>
    <row r="291" spans="1:13" ht="60" x14ac:dyDescent="0.25">
      <c r="A291" t="s">
        <v>39</v>
      </c>
      <c r="B291" s="7" t="s">
        <v>46</v>
      </c>
      <c r="C291" s="1" t="s">
        <v>20</v>
      </c>
      <c r="D291" s="1" t="s">
        <v>91</v>
      </c>
      <c r="E291" s="1" t="s">
        <v>66</v>
      </c>
      <c r="F291" s="2" t="s">
        <v>13</v>
      </c>
      <c r="G291" s="3">
        <v>280976.74390698667</v>
      </c>
      <c r="H291" s="3">
        <v>17011.750280499291</v>
      </c>
      <c r="I291" s="3">
        <f t="shared" si="4"/>
        <v>263964.99362648738</v>
      </c>
      <c r="J291" s="5">
        <v>29008.433333333327</v>
      </c>
      <c r="K291" s="4">
        <v>1664.6400000000008</v>
      </c>
      <c r="L291" s="4"/>
      <c r="M291" s="9" t="s">
        <v>51</v>
      </c>
    </row>
    <row r="292" spans="1:13" ht="15.75" x14ac:dyDescent="0.25">
      <c r="A292" t="s">
        <v>39</v>
      </c>
      <c r="B292" s="7">
        <v>27</v>
      </c>
      <c r="C292" s="1" t="s">
        <v>32</v>
      </c>
      <c r="D292" s="1" t="s">
        <v>37</v>
      </c>
      <c r="E292" s="1" t="s">
        <v>66</v>
      </c>
      <c r="F292" s="2" t="s">
        <v>9</v>
      </c>
      <c r="G292" s="3">
        <v>225315.02912107215</v>
      </c>
      <c r="H292" s="3">
        <v>31350.512431093819</v>
      </c>
      <c r="I292" s="3">
        <f t="shared" si="4"/>
        <v>193964.51668997834</v>
      </c>
      <c r="J292" s="5">
        <v>36106</v>
      </c>
      <c r="K292" s="4">
        <v>3542</v>
      </c>
      <c r="L292" s="4"/>
    </row>
    <row r="293" spans="1:13" ht="15.75" x14ac:dyDescent="0.25">
      <c r="A293" t="s">
        <v>39</v>
      </c>
      <c r="B293" s="7">
        <v>32</v>
      </c>
      <c r="C293" s="1" t="s">
        <v>32</v>
      </c>
      <c r="D293" s="1" t="s">
        <v>37</v>
      </c>
      <c r="E293" s="1" t="s">
        <v>63</v>
      </c>
      <c r="F293" s="2" t="s">
        <v>9</v>
      </c>
      <c r="G293" s="3">
        <v>749750.09410418186</v>
      </c>
      <c r="H293" s="3">
        <v>225327.63430215916</v>
      </c>
      <c r="I293" s="3">
        <f t="shared" si="4"/>
        <v>524422.45980202267</v>
      </c>
      <c r="J293" s="5">
        <v>262012</v>
      </c>
      <c r="K293" s="4">
        <v>8500.8000000000011</v>
      </c>
      <c r="L293" s="4"/>
    </row>
    <row r="294" spans="1:13" ht="15.75" x14ac:dyDescent="0.25">
      <c r="A294" t="s">
        <v>39</v>
      </c>
      <c r="B294" s="7">
        <v>80</v>
      </c>
      <c r="C294" s="1" t="s">
        <v>32</v>
      </c>
      <c r="D294" s="1" t="s">
        <v>37</v>
      </c>
      <c r="E294" s="1" t="s">
        <v>66</v>
      </c>
      <c r="F294" s="2" t="s">
        <v>9</v>
      </c>
      <c r="G294" s="3">
        <v>262363.34151435486</v>
      </c>
      <c r="H294" s="3">
        <v>100594.61077708604</v>
      </c>
      <c r="I294" s="3">
        <f t="shared" si="4"/>
        <v>161768.73073726881</v>
      </c>
      <c r="J294" s="5">
        <v>99031</v>
      </c>
      <c r="K294" s="4">
        <v>3524.29</v>
      </c>
      <c r="L294" s="4"/>
    </row>
    <row r="295" spans="1:13" ht="15.75" x14ac:dyDescent="0.25">
      <c r="A295" t="s">
        <v>39</v>
      </c>
      <c r="B295" s="7">
        <v>83</v>
      </c>
      <c r="C295" s="1" t="s">
        <v>32</v>
      </c>
      <c r="D295" s="1" t="s">
        <v>37</v>
      </c>
      <c r="E295" s="1" t="s">
        <v>63</v>
      </c>
      <c r="F295" s="2" t="s">
        <v>9</v>
      </c>
      <c r="G295" s="3">
        <v>632791.1523758187</v>
      </c>
      <c r="H295" s="3">
        <v>112532.0194514006</v>
      </c>
      <c r="I295" s="3">
        <f t="shared" si="4"/>
        <v>520259.13292441808</v>
      </c>
      <c r="J295" s="5">
        <v>116215</v>
      </c>
      <c r="K295" s="4">
        <v>11372.35</v>
      </c>
      <c r="L295" s="4"/>
    </row>
    <row r="296" spans="1:13" ht="15.75" x14ac:dyDescent="0.25">
      <c r="A296" t="s">
        <v>39</v>
      </c>
      <c r="B296" s="7">
        <v>87</v>
      </c>
      <c r="C296" s="1" t="s">
        <v>32</v>
      </c>
      <c r="D296" s="1" t="s">
        <v>37</v>
      </c>
      <c r="E296" s="1" t="s">
        <v>69</v>
      </c>
      <c r="F296" s="2" t="s">
        <v>9</v>
      </c>
      <c r="G296" s="3">
        <v>1114482.5090341554</v>
      </c>
      <c r="H296" s="3">
        <v>267098.23439456546</v>
      </c>
      <c r="I296" s="3">
        <f t="shared" si="4"/>
        <v>847384.27463958994</v>
      </c>
      <c r="J296" s="5">
        <v>248244</v>
      </c>
      <c r="K296" s="4">
        <v>14737.25</v>
      </c>
      <c r="L296" s="4"/>
    </row>
    <row r="297" spans="1:13" ht="15.75" x14ac:dyDescent="0.25">
      <c r="A297" t="s">
        <v>39</v>
      </c>
      <c r="B297" s="7">
        <v>219</v>
      </c>
      <c r="C297" s="1" t="s">
        <v>20</v>
      </c>
      <c r="D297" s="1" t="s">
        <v>38</v>
      </c>
      <c r="E297" s="1" t="s">
        <v>69</v>
      </c>
      <c r="F297" s="2" t="s">
        <v>9</v>
      </c>
      <c r="G297" s="3">
        <v>920599.5340399018</v>
      </c>
      <c r="H297" s="3">
        <v>171678.16320035892</v>
      </c>
      <c r="I297" s="3">
        <f t="shared" si="4"/>
        <v>748921.37083954294</v>
      </c>
      <c r="J297" s="5">
        <v>157548</v>
      </c>
      <c r="K297" s="4">
        <v>13290.849</v>
      </c>
      <c r="L297" s="4"/>
    </row>
    <row r="298" spans="1:13" ht="15.75" x14ac:dyDescent="0.25">
      <c r="A298" t="s">
        <v>39</v>
      </c>
      <c r="B298" s="7">
        <v>223</v>
      </c>
      <c r="C298" s="1" t="s">
        <v>20</v>
      </c>
      <c r="D298" s="1" t="s">
        <v>38</v>
      </c>
      <c r="E298" s="1" t="s">
        <v>69</v>
      </c>
      <c r="F298" s="2" t="s">
        <v>9</v>
      </c>
      <c r="G298" s="3">
        <v>204640.61283340873</v>
      </c>
      <c r="H298" s="3">
        <v>30662.609708279608</v>
      </c>
      <c r="I298" s="3">
        <f t="shared" si="4"/>
        <v>173978.00312512912</v>
      </c>
      <c r="J298" s="5">
        <v>32171</v>
      </c>
      <c r="K298" s="4">
        <v>2850.5509999999999</v>
      </c>
      <c r="L298" s="4"/>
    </row>
    <row r="299" spans="1:13" ht="15.75" x14ac:dyDescent="0.25">
      <c r="A299" t="s">
        <v>39</v>
      </c>
      <c r="B299" s="7">
        <v>225</v>
      </c>
      <c r="C299" s="1" t="s">
        <v>20</v>
      </c>
      <c r="D299" s="1" t="s">
        <v>38</v>
      </c>
      <c r="E299" s="1" t="s">
        <v>69</v>
      </c>
      <c r="F299" s="2" t="s">
        <v>9</v>
      </c>
      <c r="G299" s="3">
        <v>183972.93666634793</v>
      </c>
      <c r="H299" s="3">
        <v>24052.517293921665</v>
      </c>
      <c r="I299" s="3">
        <f t="shared" si="4"/>
        <v>159920.41937242626</v>
      </c>
      <c r="J299" s="5">
        <v>24904</v>
      </c>
      <c r="K299" s="4">
        <v>2302.2999999999997</v>
      </c>
      <c r="L299" s="4"/>
    </row>
    <row r="300" spans="1:13" ht="15.75" x14ac:dyDescent="0.25">
      <c r="A300" t="s">
        <v>39</v>
      </c>
      <c r="B300" s="7">
        <v>227</v>
      </c>
      <c r="C300" s="1" t="s">
        <v>20</v>
      </c>
      <c r="D300" s="1" t="s">
        <v>38</v>
      </c>
      <c r="E300" s="1" t="s">
        <v>69</v>
      </c>
      <c r="F300" s="2" t="s">
        <v>9</v>
      </c>
      <c r="G300" s="3">
        <v>199527.27665578033</v>
      </c>
      <c r="H300" s="3">
        <v>19311.567374977276</v>
      </c>
      <c r="I300" s="3">
        <f t="shared" si="4"/>
        <v>180215.70928080304</v>
      </c>
      <c r="J300" s="5">
        <v>24866</v>
      </c>
      <c r="K300" s="4">
        <v>2378.2000000000003</v>
      </c>
      <c r="L300" s="4"/>
    </row>
    <row r="301" spans="1:13" ht="15.75" x14ac:dyDescent="0.25">
      <c r="A301" t="s">
        <v>39</v>
      </c>
      <c r="B301" s="7">
        <v>350</v>
      </c>
      <c r="C301" s="1"/>
      <c r="D301" s="1" t="s">
        <v>16</v>
      </c>
      <c r="E301" s="1" t="s">
        <v>62</v>
      </c>
      <c r="F301" s="2" t="s">
        <v>9</v>
      </c>
      <c r="G301" s="3">
        <v>140784.89066696921</v>
      </c>
      <c r="H301" s="3">
        <v>56777.149363685552</v>
      </c>
      <c r="I301" s="3">
        <f t="shared" si="4"/>
        <v>84007.741303283663</v>
      </c>
      <c r="J301" s="5">
        <v>38741</v>
      </c>
      <c r="K301" s="4">
        <v>1492.7</v>
      </c>
      <c r="L301" s="4"/>
    </row>
    <row r="302" spans="1:13" ht="15.75" x14ac:dyDescent="0.25">
      <c r="A302" t="s">
        <v>39</v>
      </c>
      <c r="B302" s="7">
        <v>364</v>
      </c>
      <c r="C302" s="1" t="s">
        <v>8</v>
      </c>
      <c r="D302" s="1" t="s">
        <v>16</v>
      </c>
      <c r="E302" s="1" t="s">
        <v>69</v>
      </c>
      <c r="F302" s="2" t="s">
        <v>9</v>
      </c>
      <c r="G302" s="3">
        <v>75016.009791554039</v>
      </c>
      <c r="H302" s="3">
        <v>19387.976301000883</v>
      </c>
      <c r="I302" s="3">
        <f t="shared" si="4"/>
        <v>55628.033490553156</v>
      </c>
      <c r="J302" s="5">
        <v>9817</v>
      </c>
      <c r="K302" s="4">
        <v>1135.9699999999998</v>
      </c>
      <c r="L302" s="4"/>
    </row>
    <row r="303" spans="1:13" ht="15.75" x14ac:dyDescent="0.25">
      <c r="A303" t="s">
        <v>39</v>
      </c>
      <c r="B303" s="7">
        <v>417</v>
      </c>
      <c r="C303" s="1"/>
      <c r="D303" s="1" t="s">
        <v>38</v>
      </c>
      <c r="E303" s="1" t="s">
        <v>69</v>
      </c>
      <c r="F303" s="2" t="s">
        <v>9</v>
      </c>
      <c r="G303" s="3">
        <v>33680.657457432426</v>
      </c>
      <c r="H303" s="3">
        <v>6289.8895335647876</v>
      </c>
      <c r="I303" s="3">
        <f t="shared" si="4"/>
        <v>27390.767923867639</v>
      </c>
      <c r="J303" s="5">
        <v>3490</v>
      </c>
      <c r="K303" s="4">
        <v>556.6</v>
      </c>
      <c r="L303" s="4"/>
    </row>
    <row r="304" spans="1:13" ht="15.75" x14ac:dyDescent="0.25">
      <c r="A304" t="s">
        <v>39</v>
      </c>
      <c r="B304" s="7">
        <v>537</v>
      </c>
      <c r="C304" s="1" t="s">
        <v>20</v>
      </c>
      <c r="D304" s="1" t="s">
        <v>38</v>
      </c>
      <c r="E304" s="1" t="s">
        <v>69</v>
      </c>
      <c r="F304" s="2" t="s">
        <v>9</v>
      </c>
      <c r="G304" s="3">
        <v>153317.29710942801</v>
      </c>
      <c r="H304" s="3">
        <v>25499.184129767338</v>
      </c>
      <c r="I304" s="3">
        <f t="shared" si="4"/>
        <v>127818.11297966067</v>
      </c>
      <c r="J304" s="5">
        <v>25015</v>
      </c>
      <c r="K304" s="4">
        <v>1505.3500000000001</v>
      </c>
      <c r="L304" s="4"/>
    </row>
    <row r="305" spans="1:13" ht="15.75" x14ac:dyDescent="0.25">
      <c r="A305" t="s">
        <v>39</v>
      </c>
      <c r="B305" s="7">
        <v>538</v>
      </c>
      <c r="C305" s="1" t="s">
        <v>20</v>
      </c>
      <c r="D305" s="1" t="s">
        <v>38</v>
      </c>
      <c r="E305" s="1" t="s">
        <v>69</v>
      </c>
      <c r="F305" s="2" t="s">
        <v>9</v>
      </c>
      <c r="G305" s="3">
        <v>525659.30437518179</v>
      </c>
      <c r="H305" s="3">
        <v>113189.81893142383</v>
      </c>
      <c r="I305" s="3">
        <f t="shared" si="4"/>
        <v>412469.48544375796</v>
      </c>
      <c r="J305" s="5">
        <v>109352</v>
      </c>
      <c r="K305" s="4">
        <v>7493.8600000000006</v>
      </c>
      <c r="L305" s="4"/>
    </row>
    <row r="306" spans="1:13" ht="15.75" x14ac:dyDescent="0.25">
      <c r="A306" t="s">
        <v>39</v>
      </c>
      <c r="B306" s="7">
        <v>539</v>
      </c>
      <c r="C306" s="1" t="s">
        <v>20</v>
      </c>
      <c r="D306" s="1" t="s">
        <v>38</v>
      </c>
      <c r="E306" s="1" t="s">
        <v>69</v>
      </c>
      <c r="F306" s="2" t="s">
        <v>9</v>
      </c>
      <c r="G306" s="3">
        <v>909772.12348353036</v>
      </c>
      <c r="H306" s="3">
        <v>257035.34087217704</v>
      </c>
      <c r="I306" s="3">
        <f t="shared" si="4"/>
        <v>652736.78261135332</v>
      </c>
      <c r="J306" s="5">
        <v>229328</v>
      </c>
      <c r="K306" s="4">
        <v>12953.6</v>
      </c>
      <c r="L306" s="4"/>
    </row>
    <row r="307" spans="1:13" ht="15.75" x14ac:dyDescent="0.25">
      <c r="A307" t="s">
        <v>39</v>
      </c>
      <c r="B307" s="7">
        <v>540</v>
      </c>
      <c r="C307" s="1" t="s">
        <v>20</v>
      </c>
      <c r="D307" s="1" t="s">
        <v>38</v>
      </c>
      <c r="E307" s="1" t="s">
        <v>69</v>
      </c>
      <c r="F307" s="2" t="s">
        <v>9</v>
      </c>
      <c r="G307" s="3">
        <v>1054998.948380514</v>
      </c>
      <c r="H307" s="3">
        <v>188760.84872522944</v>
      </c>
      <c r="I307" s="3">
        <f t="shared" si="4"/>
        <v>866238.09965528455</v>
      </c>
      <c r="J307" s="5">
        <v>181669</v>
      </c>
      <c r="K307" s="4">
        <v>11157.300000000001</v>
      </c>
      <c r="L307" s="4"/>
    </row>
    <row r="308" spans="1:13" ht="15.75" x14ac:dyDescent="0.25">
      <c r="A308" t="s">
        <v>39</v>
      </c>
      <c r="B308" s="7">
        <v>542</v>
      </c>
      <c r="C308" s="1" t="s">
        <v>20</v>
      </c>
      <c r="D308" s="1" t="s">
        <v>38</v>
      </c>
      <c r="E308" s="1" t="s">
        <v>62</v>
      </c>
      <c r="F308" s="2" t="s">
        <v>9</v>
      </c>
      <c r="G308" s="3">
        <v>429848.99579719786</v>
      </c>
      <c r="H308" s="3">
        <v>71399.445375120442</v>
      </c>
      <c r="I308" s="3">
        <f t="shared" si="4"/>
        <v>358449.55042207742</v>
      </c>
      <c r="J308" s="5">
        <v>60054</v>
      </c>
      <c r="K308" s="4">
        <v>4149.2</v>
      </c>
      <c r="L308" s="4"/>
    </row>
    <row r="309" spans="1:13" ht="15.75" x14ac:dyDescent="0.25">
      <c r="A309" t="s">
        <v>39</v>
      </c>
      <c r="B309" s="7">
        <v>604</v>
      </c>
      <c r="C309" s="1" t="s">
        <v>20</v>
      </c>
      <c r="D309" s="1" t="s">
        <v>38</v>
      </c>
      <c r="E309" s="1" t="s">
        <v>69</v>
      </c>
      <c r="F309" s="2" t="s">
        <v>9</v>
      </c>
      <c r="G309" s="3">
        <v>116378.08672711506</v>
      </c>
      <c r="H309" s="3">
        <v>17094.590858885436</v>
      </c>
      <c r="I309" s="3">
        <f t="shared" si="4"/>
        <v>99283.495868229627</v>
      </c>
      <c r="J309" s="5">
        <v>19646</v>
      </c>
      <c r="K309" s="4">
        <v>2125.2000000000003</v>
      </c>
      <c r="L309" s="4"/>
    </row>
    <row r="310" spans="1:13" ht="15.75" x14ac:dyDescent="0.25">
      <c r="A310" t="s">
        <v>39</v>
      </c>
      <c r="B310" s="7">
        <v>614</v>
      </c>
      <c r="C310" s="1" t="s">
        <v>20</v>
      </c>
      <c r="D310" s="1" t="s">
        <v>38</v>
      </c>
      <c r="E310" s="1" t="s">
        <v>69</v>
      </c>
      <c r="F310" s="2" t="s">
        <v>9</v>
      </c>
      <c r="G310" s="3">
        <v>160460.69533587078</v>
      </c>
      <c r="H310" s="3">
        <v>7601.5610137246713</v>
      </c>
      <c r="I310" s="3">
        <f t="shared" si="4"/>
        <v>152859.1343221461</v>
      </c>
      <c r="J310" s="5">
        <v>8017</v>
      </c>
      <c r="K310" s="4">
        <v>2454.1</v>
      </c>
      <c r="L310" s="4"/>
    </row>
    <row r="311" spans="1:13" ht="15.75" x14ac:dyDescent="0.25">
      <c r="A311" t="s">
        <v>39</v>
      </c>
      <c r="B311" s="7">
        <v>615</v>
      </c>
      <c r="C311" s="1" t="s">
        <v>20</v>
      </c>
      <c r="D311" s="1" t="s">
        <v>38</v>
      </c>
      <c r="E311" s="1" t="s">
        <v>69</v>
      </c>
      <c r="F311" s="2" t="s">
        <v>9</v>
      </c>
      <c r="G311" s="3">
        <v>290557.28986203059</v>
      </c>
      <c r="H311" s="3">
        <v>39136.053702203164</v>
      </c>
      <c r="I311" s="3">
        <f t="shared" si="4"/>
        <v>251421.23615982744</v>
      </c>
      <c r="J311" s="5">
        <v>34067</v>
      </c>
      <c r="K311" s="4">
        <v>5439.5</v>
      </c>
      <c r="L311" s="4"/>
    </row>
    <row r="312" spans="1:13" ht="15.75" x14ac:dyDescent="0.25">
      <c r="A312" t="s">
        <v>39</v>
      </c>
      <c r="B312" s="7">
        <v>670</v>
      </c>
      <c r="C312" s="1" t="s">
        <v>20</v>
      </c>
      <c r="D312" s="1" t="s">
        <v>16</v>
      </c>
      <c r="E312" s="1" t="s">
        <v>62</v>
      </c>
      <c r="F312" s="2" t="s">
        <v>9</v>
      </c>
      <c r="G312" s="3">
        <v>122974.19097154617</v>
      </c>
      <c r="H312" s="3">
        <v>88352.742064542079</v>
      </c>
      <c r="I312" s="3">
        <f t="shared" si="4"/>
        <v>34621.448907004087</v>
      </c>
      <c r="J312" s="5">
        <v>36026</v>
      </c>
      <c r="K312" s="4">
        <v>1664.74</v>
      </c>
      <c r="L312" s="4"/>
    </row>
    <row r="313" spans="1:13" ht="15.75" x14ac:dyDescent="0.25">
      <c r="A313" t="s">
        <v>39</v>
      </c>
      <c r="B313" s="7">
        <v>671</v>
      </c>
      <c r="C313" s="1" t="s">
        <v>20</v>
      </c>
      <c r="D313" s="1" t="s">
        <v>16</v>
      </c>
      <c r="E313" s="1" t="s">
        <v>62</v>
      </c>
      <c r="F313" s="2" t="s">
        <v>9</v>
      </c>
      <c r="G313" s="3">
        <v>122413.51836833241</v>
      </c>
      <c r="H313" s="3">
        <v>63406.545129411548</v>
      </c>
      <c r="I313" s="3">
        <f t="shared" si="4"/>
        <v>59006.973238920866</v>
      </c>
      <c r="J313" s="5">
        <v>26498</v>
      </c>
      <c r="K313" s="4">
        <v>1644.5</v>
      </c>
      <c r="L313" s="4"/>
    </row>
    <row r="314" spans="1:13" ht="15.75" x14ac:dyDescent="0.25">
      <c r="A314" t="s">
        <v>39</v>
      </c>
      <c r="B314" s="7">
        <v>705</v>
      </c>
      <c r="C314" s="1" t="s">
        <v>20</v>
      </c>
      <c r="D314" s="1" t="s">
        <v>38</v>
      </c>
      <c r="E314" s="1" t="s">
        <v>69</v>
      </c>
      <c r="F314" s="2" t="s">
        <v>9</v>
      </c>
      <c r="G314" s="3">
        <v>558485.98006120278</v>
      </c>
      <c r="H314" s="3">
        <v>79125.78946219731</v>
      </c>
      <c r="I314" s="3">
        <f t="shared" si="4"/>
        <v>479360.19059900544</v>
      </c>
      <c r="J314" s="5">
        <v>77544</v>
      </c>
      <c r="K314" s="4">
        <v>5667.2</v>
      </c>
      <c r="L314" s="4"/>
    </row>
    <row r="315" spans="1:13" ht="15.75" x14ac:dyDescent="0.25">
      <c r="A315" t="s">
        <v>39</v>
      </c>
      <c r="B315" s="7">
        <v>716</v>
      </c>
      <c r="C315" s="1" t="s">
        <v>20</v>
      </c>
      <c r="D315" s="1" t="s">
        <v>38</v>
      </c>
      <c r="E315" s="1" t="s">
        <v>69</v>
      </c>
      <c r="F315" s="2" t="s">
        <v>9</v>
      </c>
      <c r="G315" s="3">
        <v>179469.11616796622</v>
      </c>
      <c r="H315" s="3">
        <v>42974.893659623645</v>
      </c>
      <c r="I315" s="3">
        <f t="shared" si="4"/>
        <v>136494.22250834259</v>
      </c>
      <c r="J315" s="5">
        <v>39949</v>
      </c>
      <c r="K315" s="4">
        <v>3036</v>
      </c>
      <c r="L315" s="4"/>
    </row>
    <row r="316" spans="1:13" ht="15.75" x14ac:dyDescent="0.25">
      <c r="A316" t="s">
        <v>39</v>
      </c>
      <c r="B316" s="7">
        <v>717</v>
      </c>
      <c r="C316" s="1" t="s">
        <v>20</v>
      </c>
      <c r="D316" s="1" t="s">
        <v>38</v>
      </c>
      <c r="E316" s="1" t="s">
        <v>69</v>
      </c>
      <c r="F316" s="2" t="s">
        <v>9</v>
      </c>
      <c r="G316" s="3">
        <v>191024.63730460807</v>
      </c>
      <c r="H316" s="3">
        <v>57758.78479188605</v>
      </c>
      <c r="I316" s="3">
        <f t="shared" si="4"/>
        <v>133265.85251272202</v>
      </c>
      <c r="J316" s="5">
        <v>63630</v>
      </c>
      <c r="K316" s="4">
        <v>3440.7999999999997</v>
      </c>
      <c r="L316" s="4"/>
    </row>
    <row r="317" spans="1:13" ht="15.75" x14ac:dyDescent="0.25">
      <c r="A317" t="s">
        <v>39</v>
      </c>
      <c r="B317" s="7">
        <v>801</v>
      </c>
      <c r="C317" s="1" t="s">
        <v>20</v>
      </c>
      <c r="D317" s="1" t="s">
        <v>38</v>
      </c>
      <c r="E317" s="1" t="s">
        <v>69</v>
      </c>
      <c r="F317" s="2" t="s">
        <v>9</v>
      </c>
      <c r="G317" s="3">
        <v>416028.23380084644</v>
      </c>
      <c r="H317" s="3">
        <v>82112.623727811821</v>
      </c>
      <c r="I317" s="3">
        <f t="shared" si="4"/>
        <v>333915.61007303465</v>
      </c>
      <c r="J317" s="5">
        <v>91194</v>
      </c>
      <c r="K317" s="4">
        <v>4440.1500000000005</v>
      </c>
      <c r="L317" s="4"/>
    </row>
    <row r="318" spans="1:13" ht="15.75" x14ac:dyDescent="0.25">
      <c r="A318" t="s">
        <v>39</v>
      </c>
      <c r="B318" s="7">
        <v>805</v>
      </c>
      <c r="C318" s="1" t="s">
        <v>20</v>
      </c>
      <c r="D318" s="1" t="s">
        <v>38</v>
      </c>
      <c r="E318" s="1" t="s">
        <v>69</v>
      </c>
      <c r="F318" s="2" t="s">
        <v>9</v>
      </c>
      <c r="G318" s="3">
        <v>526740.58368863852</v>
      </c>
      <c r="H318" s="3">
        <v>105732.54826775653</v>
      </c>
      <c r="I318" s="3">
        <f t="shared" si="4"/>
        <v>421008.03542088199</v>
      </c>
      <c r="J318" s="5">
        <v>91553</v>
      </c>
      <c r="K318" s="4">
        <v>6013.0509999999995</v>
      </c>
      <c r="L318" s="4"/>
    </row>
    <row r="319" spans="1:13" ht="15.75" x14ac:dyDescent="0.25">
      <c r="A319" t="s">
        <v>39</v>
      </c>
      <c r="B319" s="7">
        <v>831</v>
      </c>
      <c r="C319" s="1" t="s">
        <v>20</v>
      </c>
      <c r="D319" s="1" t="s">
        <v>38</v>
      </c>
      <c r="E319" s="1" t="s">
        <v>69</v>
      </c>
      <c r="F319" s="2" t="s">
        <v>9</v>
      </c>
      <c r="G319" s="3">
        <v>245302.31520529353</v>
      </c>
      <c r="H319" s="3">
        <v>32922.79496354828</v>
      </c>
      <c r="I319" s="3">
        <f t="shared" si="4"/>
        <v>212379.52024174525</v>
      </c>
      <c r="J319" s="5">
        <v>34719</v>
      </c>
      <c r="K319" s="4">
        <v>2635.5009999999997</v>
      </c>
      <c r="L319" s="4"/>
    </row>
    <row r="320" spans="1:13" ht="60" x14ac:dyDescent="0.25">
      <c r="A320" t="s">
        <v>39</v>
      </c>
      <c r="B320" s="7" t="s">
        <v>46</v>
      </c>
      <c r="C320" s="1" t="s">
        <v>20</v>
      </c>
      <c r="D320" s="1" t="s">
        <v>91</v>
      </c>
      <c r="E320" s="1" t="s">
        <v>66</v>
      </c>
      <c r="F320" s="2" t="s">
        <v>9</v>
      </c>
      <c r="G320" s="3">
        <v>2294300.9310329985</v>
      </c>
      <c r="H320" s="3">
        <v>162811.3317892878</v>
      </c>
      <c r="I320" s="3">
        <f t="shared" si="4"/>
        <v>2131489.5992437107</v>
      </c>
      <c r="J320" s="5">
        <v>202530.16666666669</v>
      </c>
      <c r="K320" s="4">
        <v>13592.530999999981</v>
      </c>
      <c r="L320" s="4"/>
      <c r="M320" s="9" t="s">
        <v>51</v>
      </c>
    </row>
    <row r="321" spans="1:14" ht="15.75" x14ac:dyDescent="0.25">
      <c r="A321" t="s">
        <v>39</v>
      </c>
      <c r="B321" s="7" t="s">
        <v>47</v>
      </c>
      <c r="C321" s="1" t="s">
        <v>48</v>
      </c>
      <c r="D321" s="1" t="s">
        <v>48</v>
      </c>
      <c r="E321" s="1" t="s">
        <v>48</v>
      </c>
      <c r="F321" s="2" t="s">
        <v>43</v>
      </c>
      <c r="G321" s="3">
        <v>1053317</v>
      </c>
      <c r="H321" s="3">
        <v>465935</v>
      </c>
      <c r="I321" s="3">
        <f t="shared" si="4"/>
        <v>587382</v>
      </c>
      <c r="J321" s="5">
        <v>165442</v>
      </c>
      <c r="K321" s="4">
        <v>39100</v>
      </c>
      <c r="L321" s="4"/>
    </row>
    <row r="322" spans="1:14" ht="15.75" x14ac:dyDescent="0.25">
      <c r="A322" t="s">
        <v>31</v>
      </c>
      <c r="B322" s="7" t="s">
        <v>33</v>
      </c>
      <c r="C322" s="1" t="s">
        <v>34</v>
      </c>
      <c r="D322" s="1" t="s">
        <v>44</v>
      </c>
      <c r="E322" s="1" t="s">
        <v>44</v>
      </c>
      <c r="F322" s="2" t="s">
        <v>9</v>
      </c>
      <c r="G322" s="3">
        <v>48775798.368733793</v>
      </c>
      <c r="H322" s="3">
        <v>16951877.400126114</v>
      </c>
      <c r="I322" s="3">
        <f t="shared" si="4"/>
        <v>31823920.968607679</v>
      </c>
      <c r="J322" s="5">
        <v>17425013</v>
      </c>
      <c r="K322" s="4">
        <v>96621.8</v>
      </c>
      <c r="L322" s="4">
        <v>114820.7</v>
      </c>
      <c r="N322" s="1"/>
    </row>
    <row r="323" spans="1:14" ht="15.75" x14ac:dyDescent="0.25">
      <c r="A323" t="s">
        <v>31</v>
      </c>
      <c r="B323" s="7" t="s">
        <v>33</v>
      </c>
      <c r="C323" s="1" t="s">
        <v>34</v>
      </c>
      <c r="D323" s="1" t="s">
        <v>44</v>
      </c>
      <c r="E323" s="1" t="s">
        <v>44</v>
      </c>
      <c r="F323" s="2" t="s">
        <v>12</v>
      </c>
      <c r="G323" s="3">
        <v>8524094.1512557343</v>
      </c>
      <c r="H323" s="3">
        <v>2962522.4769636188</v>
      </c>
      <c r="I323" s="3">
        <f t="shared" ref="I323:I332" si="5">+G323-H323</f>
        <v>5561571.6742921155</v>
      </c>
      <c r="J323" s="5">
        <v>3045208</v>
      </c>
      <c r="K323" s="4">
        <v>19793.2</v>
      </c>
      <c r="L323" s="4">
        <v>22091.9</v>
      </c>
      <c r="N323" s="1"/>
    </row>
    <row r="324" spans="1:14" ht="15.75" x14ac:dyDescent="0.25">
      <c r="A324" t="s">
        <v>31</v>
      </c>
      <c r="B324" s="7" t="s">
        <v>33</v>
      </c>
      <c r="C324" s="1" t="s">
        <v>34</v>
      </c>
      <c r="D324" s="1" t="s">
        <v>44</v>
      </c>
      <c r="E324" s="1" t="s">
        <v>44</v>
      </c>
      <c r="F324" s="2" t="s">
        <v>13</v>
      </c>
      <c r="G324" s="3">
        <v>7090990.8851383775</v>
      </c>
      <c r="H324" s="3">
        <v>2464451.882910267</v>
      </c>
      <c r="I324" s="3">
        <f t="shared" si="5"/>
        <v>4626539.002228111</v>
      </c>
      <c r="J324" s="5">
        <v>2533236</v>
      </c>
      <c r="K324" s="4">
        <v>21024.799999999999</v>
      </c>
      <c r="L324" s="4">
        <v>23594.5</v>
      </c>
    </row>
    <row r="325" spans="1:14" ht="15.75" x14ac:dyDescent="0.25">
      <c r="A325" t="s">
        <v>31</v>
      </c>
      <c r="B325" s="7">
        <v>888</v>
      </c>
      <c r="C325" s="1" t="s">
        <v>45</v>
      </c>
      <c r="D325" s="1" t="s">
        <v>45</v>
      </c>
      <c r="E325" s="1" t="s">
        <v>45</v>
      </c>
      <c r="F325" s="2" t="s">
        <v>9</v>
      </c>
      <c r="G325" s="3">
        <v>13974906.609301714</v>
      </c>
      <c r="H325" s="3">
        <v>2208907.9741913439</v>
      </c>
      <c r="I325" s="3">
        <f t="shared" si="5"/>
        <v>11765998.635110371</v>
      </c>
      <c r="J325" s="5">
        <v>644721</v>
      </c>
      <c r="K325" s="4">
        <v>2735.2</v>
      </c>
      <c r="L325" s="4">
        <v>3055.7000000000003</v>
      </c>
    </row>
    <row r="326" spans="1:14" ht="15.75" x14ac:dyDescent="0.25">
      <c r="A326" t="s">
        <v>31</v>
      </c>
      <c r="B326" s="7">
        <v>888</v>
      </c>
      <c r="C326" s="1" t="s">
        <v>45</v>
      </c>
      <c r="D326" s="1" t="s">
        <v>45</v>
      </c>
      <c r="E326" s="1" t="s">
        <v>45</v>
      </c>
      <c r="F326" s="2" t="s">
        <v>12</v>
      </c>
      <c r="G326" s="3">
        <v>871540.17003553722</v>
      </c>
      <c r="H326" s="3">
        <v>137757.77436238425</v>
      </c>
      <c r="I326" s="3">
        <f t="shared" si="5"/>
        <v>733782.39567315299</v>
      </c>
      <c r="J326" s="5">
        <v>40207.800000000003</v>
      </c>
      <c r="K326" s="4">
        <v>315.5</v>
      </c>
      <c r="L326" s="4">
        <v>501.6</v>
      </c>
    </row>
    <row r="327" spans="1:14" ht="15.75" x14ac:dyDescent="0.25">
      <c r="A327" t="s">
        <v>31</v>
      </c>
      <c r="B327" s="7">
        <v>888</v>
      </c>
      <c r="C327" s="1" t="s">
        <v>45</v>
      </c>
      <c r="D327" s="1" t="s">
        <v>45</v>
      </c>
      <c r="E327" s="1" t="s">
        <v>45</v>
      </c>
      <c r="F327" s="2" t="s">
        <v>13</v>
      </c>
      <c r="G327" s="3">
        <v>817367.76585145295</v>
      </c>
      <c r="H327" s="3">
        <v>129195.15144627166</v>
      </c>
      <c r="I327" s="3">
        <f t="shared" si="5"/>
        <v>688172.61440518126</v>
      </c>
      <c r="J327" s="5">
        <v>37708.6</v>
      </c>
      <c r="K327" s="4">
        <v>280.8</v>
      </c>
      <c r="L327" s="4">
        <v>422.7</v>
      </c>
    </row>
    <row r="328" spans="1:14" ht="15.75" x14ac:dyDescent="0.25">
      <c r="A328" t="s">
        <v>15</v>
      </c>
      <c r="B328" s="7" t="s">
        <v>10</v>
      </c>
      <c r="C328" s="1" t="s">
        <v>41</v>
      </c>
      <c r="D328" s="1" t="s">
        <v>102</v>
      </c>
      <c r="E328" s="1" t="s">
        <v>41</v>
      </c>
      <c r="F328" s="2" t="s">
        <v>11</v>
      </c>
      <c r="G328" s="3">
        <v>588314.78</v>
      </c>
      <c r="H328" s="3">
        <v>40684</v>
      </c>
      <c r="I328" s="3">
        <f t="shared" si="5"/>
        <v>547630.78</v>
      </c>
      <c r="J328" s="5">
        <v>34927</v>
      </c>
      <c r="K328" s="4">
        <v>11288</v>
      </c>
      <c r="L328" s="4">
        <v>11288</v>
      </c>
    </row>
    <row r="329" spans="1:14" ht="15.75" x14ac:dyDescent="0.25">
      <c r="A329" t="s">
        <v>18</v>
      </c>
      <c r="B329" s="7" t="s">
        <v>17</v>
      </c>
      <c r="C329" s="1" t="s">
        <v>41</v>
      </c>
      <c r="D329" s="1" t="s">
        <v>102</v>
      </c>
      <c r="E329" s="1" t="s">
        <v>41</v>
      </c>
      <c r="F329" s="2" t="s">
        <v>9</v>
      </c>
      <c r="G329" s="3">
        <v>662046</v>
      </c>
      <c r="H329" s="3">
        <v>84418</v>
      </c>
      <c r="I329" s="3">
        <f t="shared" si="5"/>
        <v>577628</v>
      </c>
      <c r="J329" s="5">
        <v>38773</v>
      </c>
      <c r="K329" s="4">
        <v>12494</v>
      </c>
      <c r="L329" s="4">
        <f>K329</f>
        <v>12494</v>
      </c>
    </row>
    <row r="330" spans="1:14" ht="15.75" x14ac:dyDescent="0.25">
      <c r="A330" t="s">
        <v>39</v>
      </c>
      <c r="B330" s="7" t="s">
        <v>40</v>
      </c>
      <c r="C330" s="1" t="s">
        <v>41</v>
      </c>
      <c r="D330" s="1" t="s">
        <v>102</v>
      </c>
      <c r="E330" s="1" t="s">
        <v>41</v>
      </c>
      <c r="F330" s="2" t="s">
        <v>11</v>
      </c>
      <c r="G330" s="3">
        <v>6256292</v>
      </c>
      <c r="H330" s="3">
        <v>862753</v>
      </c>
      <c r="I330" s="3">
        <f t="shared" si="5"/>
        <v>5393539</v>
      </c>
      <c r="J330" s="5">
        <v>326081</v>
      </c>
      <c r="K330" s="4">
        <v>119516</v>
      </c>
      <c r="L330" s="4"/>
    </row>
    <row r="331" spans="1:14" ht="15.75" x14ac:dyDescent="0.25">
      <c r="A331" t="s">
        <v>39</v>
      </c>
      <c r="B331" s="7" t="s">
        <v>42</v>
      </c>
      <c r="C331" s="1" t="s">
        <v>41</v>
      </c>
      <c r="D331" s="1" t="s">
        <v>103</v>
      </c>
      <c r="E331" s="1" t="s">
        <v>41</v>
      </c>
      <c r="F331" s="2" t="s">
        <v>43</v>
      </c>
      <c r="G331" s="3">
        <v>58106688</v>
      </c>
      <c r="H331" s="3">
        <v>7697944</v>
      </c>
      <c r="I331" s="3">
        <f t="shared" si="5"/>
        <v>50408744</v>
      </c>
      <c r="J331" s="5">
        <v>2109391</v>
      </c>
      <c r="K331" s="4">
        <v>1218761</v>
      </c>
      <c r="L331" s="4"/>
    </row>
    <row r="332" spans="1:14" ht="15.75" x14ac:dyDescent="0.25">
      <c r="A332" t="s">
        <v>30</v>
      </c>
      <c r="B332" s="7" t="s">
        <v>49</v>
      </c>
      <c r="C332" s="1" t="s">
        <v>41</v>
      </c>
      <c r="D332" s="1" t="s">
        <v>102</v>
      </c>
      <c r="E332" s="1" t="s">
        <v>41</v>
      </c>
      <c r="F332" s="2" t="s">
        <v>43</v>
      </c>
      <c r="G332" s="3">
        <v>149853</v>
      </c>
      <c r="H332" s="3">
        <v>27575</v>
      </c>
      <c r="I332" s="3">
        <f t="shared" si="5"/>
        <v>122278</v>
      </c>
      <c r="J332" s="5">
        <v>12490</v>
      </c>
      <c r="K332" s="4">
        <v>4237</v>
      </c>
      <c r="L332" s="4">
        <v>4237</v>
      </c>
    </row>
    <row r="333" spans="1:14" x14ac:dyDescent="0.25">
      <c r="H333" s="172"/>
      <c r="I333" s="172"/>
      <c r="J333" s="172"/>
    </row>
    <row r="334" spans="1:14" x14ac:dyDescent="0.25">
      <c r="H334" s="10"/>
      <c r="I334" s="10"/>
      <c r="J334"/>
    </row>
    <row r="335" spans="1:14" x14ac:dyDescent="0.25">
      <c r="G335" s="10"/>
      <c r="H335" s="10"/>
      <c r="I335" s="10"/>
      <c r="J335" s="10"/>
      <c r="K335" s="10"/>
      <c r="L335" s="10"/>
    </row>
  </sheetData>
  <sheetProtection algorithmName="SHA-512" hashValue="X4MgUFAlRGolh+pCZu60zQHIJG3Z8hN2CKFIHYorrTwkfJr+IS3RgYu8ioawHzYOfDM9aje/8R9UAFzGm3wHwQ==" saltValue="JAC3ZaYAbl4EG81hiNG8n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1 Commuter &amp; Express</vt:lpstr>
      <vt:lpstr>Table 2 Core Local</vt:lpstr>
      <vt:lpstr>Table 3 Supporting Local</vt:lpstr>
      <vt:lpstr>Table 4 Suburban Local</vt:lpstr>
      <vt:lpstr>Table 5 Highway BRT</vt:lpstr>
      <vt:lpstr>Table 6 Light Rail Transit</vt:lpstr>
      <vt:lpstr>Table 7 Commuter Rail</vt:lpstr>
      <vt:lpstr>Table 8 Gen Pub Dial-a-Ride</vt:lpstr>
      <vt:lpstr>Summary of all routes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harperjr</dc:creator>
  <cp:lastModifiedBy>harperjr</cp:lastModifiedBy>
  <dcterms:created xsi:type="dcterms:W3CDTF">2017-12-07T21:09:46Z</dcterms:created>
  <dcterms:modified xsi:type="dcterms:W3CDTF">2018-10-17T15:09:58Z</dcterms:modified>
</cp:coreProperties>
</file>