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Users\penad\OneDrive - Metropolitan Council\Route Analysis\2020\Final Draft\"/>
    </mc:Choice>
  </mc:AlternateContent>
  <xr:revisionPtr revIDLastSave="3524" documentId="13_ncr:1_{13A937AE-CB9C-43DE-BB38-DB066754A789}" xr6:coauthVersionLast="45" xr6:coauthVersionMax="45" xr10:uidLastSave="{B7B91B0B-5B2E-4D0D-A3CC-F93757F3EDA1}"/>
  <bookViews>
    <workbookView xWindow="-120" yWindow="-120" windowWidth="29040" windowHeight="15840" firstSheet="5" activeTab="9" xr2:uid="{779E4038-4292-4550-86BC-30F5226728BA}"/>
  </bookViews>
  <sheets>
    <sheet name="Table 1 Commuter &amp; Express Bus" sheetId="4" r:id="rId1"/>
    <sheet name="Table 2 Core Local" sheetId="5" r:id="rId2"/>
    <sheet name="Table 3 Supporting Local" sheetId="6" r:id="rId3"/>
    <sheet name="Table 4 Suburban Local" sheetId="7" r:id="rId4"/>
    <sheet name="Table 5 Arterial BRT" sheetId="20" r:id="rId5"/>
    <sheet name="Table 6 Highway BRT" sheetId="13" r:id="rId6"/>
    <sheet name="Table 7 Light Rail Transit" sheetId="14" r:id="rId7"/>
    <sheet name="Table 8 Commuter Rail" sheetId="15" r:id="rId8"/>
    <sheet name="Table 9 Dial-a-Ride" sheetId="16" r:id="rId9"/>
    <sheet name="Summary of all routes" sheetId="1" r:id="rId10"/>
  </sheets>
  <definedNames>
    <definedName name="_xlnm._FilterDatabase" localSheetId="9" hidden="1">'Summary of all routes'!$A$1:$H$355</definedName>
    <definedName name="_xlnm._FilterDatabase" localSheetId="0" hidden="1">'Table 1 Commuter &amp; Express Bus'!$A$1:$N$129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" i="15" l="1"/>
  <c r="G6" i="15"/>
  <c r="G4" i="15"/>
  <c r="G5" i="14"/>
  <c r="G6" i="14"/>
  <c r="G7" i="14"/>
  <c r="G8" i="14"/>
  <c r="G9" i="14"/>
  <c r="G4" i="14"/>
  <c r="G5" i="13"/>
  <c r="G6" i="13"/>
  <c r="G4" i="13"/>
  <c r="G5" i="20"/>
  <c r="G6" i="20"/>
  <c r="G7" i="20"/>
  <c r="G8" i="20"/>
  <c r="G9" i="20"/>
  <c r="G4" i="20"/>
  <c r="L6" i="20"/>
  <c r="L7" i="20"/>
  <c r="L8" i="20"/>
  <c r="L81" i="7"/>
  <c r="L82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J81" i="7" s="1"/>
  <c r="G82" i="7"/>
  <c r="J82" i="7" s="1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4" i="5"/>
  <c r="I112" i="4"/>
  <c r="F112" i="4"/>
  <c r="E112" i="4"/>
  <c r="F95" i="4"/>
  <c r="E95" i="4"/>
  <c r="F93" i="4"/>
  <c r="E93" i="4"/>
  <c r="L341" i="1"/>
  <c r="K341" i="1"/>
  <c r="I341" i="1"/>
  <c r="L347" i="1"/>
  <c r="K347" i="1"/>
  <c r="I347" i="1"/>
  <c r="J347" i="1" s="1"/>
  <c r="L346" i="1"/>
  <c r="K346" i="1"/>
  <c r="I346" i="1"/>
  <c r="J346" i="1" s="1"/>
  <c r="L345" i="1"/>
  <c r="K345" i="1"/>
  <c r="I345" i="1"/>
  <c r="J345" i="1" s="1"/>
  <c r="L325" i="1"/>
  <c r="K325" i="1"/>
  <c r="I325" i="1"/>
  <c r="J325" i="1" s="1"/>
  <c r="I349" i="1"/>
  <c r="J349" i="1" s="1"/>
  <c r="L344" i="1"/>
  <c r="K344" i="1"/>
  <c r="I344" i="1"/>
  <c r="J344" i="1" s="1"/>
  <c r="L343" i="1"/>
  <c r="K343" i="1"/>
  <c r="I343" i="1"/>
  <c r="J343" i="1" s="1"/>
  <c r="L342" i="1"/>
  <c r="K342" i="1"/>
  <c r="I342" i="1"/>
  <c r="L337" i="1"/>
  <c r="K337" i="1"/>
  <c r="I337" i="1"/>
  <c r="J337" i="1" s="1"/>
  <c r="L336" i="1"/>
  <c r="K336" i="1"/>
  <c r="I336" i="1"/>
  <c r="J336" i="1" s="1"/>
  <c r="L335" i="1"/>
  <c r="K335" i="1"/>
  <c r="I335" i="1"/>
  <c r="J335" i="1" s="1"/>
  <c r="L334" i="1"/>
  <c r="K334" i="1"/>
  <c r="I334" i="1"/>
  <c r="J334" i="1" s="1"/>
  <c r="L333" i="1"/>
  <c r="K333" i="1"/>
  <c r="I333" i="1"/>
  <c r="J333" i="1" s="1"/>
  <c r="L332" i="1"/>
  <c r="K332" i="1"/>
  <c r="I332" i="1"/>
  <c r="J332" i="1" s="1"/>
  <c r="L324" i="1"/>
  <c r="K324" i="1"/>
  <c r="I324" i="1"/>
  <c r="J324" i="1" s="1"/>
  <c r="L331" i="1"/>
  <c r="K331" i="1"/>
  <c r="I331" i="1"/>
  <c r="J331" i="1" s="1"/>
  <c r="L330" i="1"/>
  <c r="K330" i="1"/>
  <c r="I330" i="1"/>
  <c r="J330" i="1" s="1"/>
  <c r="L329" i="1"/>
  <c r="K329" i="1"/>
  <c r="I329" i="1"/>
  <c r="J329" i="1" s="1"/>
  <c r="L328" i="1"/>
  <c r="K328" i="1"/>
  <c r="I328" i="1"/>
  <c r="J328" i="1" s="1"/>
  <c r="L327" i="1"/>
  <c r="K327" i="1"/>
  <c r="I327" i="1"/>
  <c r="J327" i="1" s="1"/>
  <c r="L326" i="1"/>
  <c r="K326" i="1"/>
  <c r="I326" i="1"/>
  <c r="J326" i="1" s="1"/>
  <c r="L323" i="1"/>
  <c r="K323" i="1"/>
  <c r="I323" i="1"/>
  <c r="J323" i="1" s="1"/>
  <c r="L322" i="1"/>
  <c r="K322" i="1"/>
  <c r="I322" i="1"/>
  <c r="J322" i="1" s="1"/>
  <c r="L321" i="1"/>
  <c r="K321" i="1"/>
  <c r="I321" i="1"/>
  <c r="J321" i="1" s="1"/>
  <c r="L340" i="1"/>
  <c r="K340" i="1"/>
  <c r="I340" i="1"/>
  <c r="J340" i="1" s="1"/>
  <c r="L339" i="1"/>
  <c r="K339" i="1"/>
  <c r="I339" i="1"/>
  <c r="J339" i="1" s="1"/>
  <c r="L338" i="1"/>
  <c r="K338" i="1"/>
  <c r="I338" i="1"/>
  <c r="J338" i="1" s="1"/>
  <c r="L127" i="1"/>
  <c r="K127" i="1"/>
  <c r="I127" i="1"/>
  <c r="J127" i="1" s="1"/>
  <c r="L126" i="1"/>
  <c r="K126" i="1"/>
  <c r="I126" i="1"/>
  <c r="J126" i="1" s="1"/>
  <c r="L125" i="1"/>
  <c r="K125" i="1"/>
  <c r="I125" i="1"/>
  <c r="J125" i="1" s="1"/>
  <c r="L124" i="1"/>
  <c r="K124" i="1"/>
  <c r="I124" i="1"/>
  <c r="J124" i="1" s="1"/>
  <c r="L123" i="1"/>
  <c r="K123" i="1"/>
  <c r="I123" i="1"/>
  <c r="J123" i="1" s="1"/>
  <c r="L122" i="1"/>
  <c r="K122" i="1"/>
  <c r="I122" i="1"/>
  <c r="J122" i="1" s="1"/>
  <c r="L320" i="1"/>
  <c r="K320" i="1"/>
  <c r="I320" i="1"/>
  <c r="J320" i="1" s="1"/>
  <c r="L210" i="1"/>
  <c r="K210" i="1"/>
  <c r="I210" i="1"/>
  <c r="J210" i="1" s="1"/>
  <c r="L209" i="1"/>
  <c r="K209" i="1"/>
  <c r="I209" i="1"/>
  <c r="J209" i="1" s="1"/>
  <c r="L319" i="1"/>
  <c r="K319" i="1"/>
  <c r="I319" i="1"/>
  <c r="J319" i="1" s="1"/>
  <c r="L318" i="1"/>
  <c r="K318" i="1"/>
  <c r="I318" i="1"/>
  <c r="J318" i="1" s="1"/>
  <c r="L317" i="1"/>
  <c r="K317" i="1"/>
  <c r="I317" i="1"/>
  <c r="J317" i="1" s="1"/>
  <c r="L121" i="1"/>
  <c r="K121" i="1"/>
  <c r="I121" i="1"/>
  <c r="J121" i="1" s="1"/>
  <c r="L120" i="1"/>
  <c r="K120" i="1"/>
  <c r="I120" i="1"/>
  <c r="J120" i="1" s="1"/>
  <c r="L316" i="1"/>
  <c r="K316" i="1"/>
  <c r="I316" i="1"/>
  <c r="J316" i="1" s="1"/>
  <c r="L119" i="1"/>
  <c r="K119" i="1"/>
  <c r="I119" i="1"/>
  <c r="J119" i="1" s="1"/>
  <c r="L118" i="1"/>
  <c r="K118" i="1"/>
  <c r="I118" i="1"/>
  <c r="J118" i="1" s="1"/>
  <c r="L315" i="1"/>
  <c r="K315" i="1"/>
  <c r="I315" i="1"/>
  <c r="J315" i="1" s="1"/>
  <c r="L314" i="1"/>
  <c r="K314" i="1"/>
  <c r="I314" i="1"/>
  <c r="J314" i="1" s="1"/>
  <c r="L117" i="1"/>
  <c r="K117" i="1"/>
  <c r="I117" i="1"/>
  <c r="J117" i="1" s="1"/>
  <c r="L116" i="1"/>
  <c r="K116" i="1"/>
  <c r="I116" i="1"/>
  <c r="J116" i="1" s="1"/>
  <c r="L115" i="1"/>
  <c r="K115" i="1"/>
  <c r="I115" i="1"/>
  <c r="J115" i="1" s="1"/>
  <c r="L114" i="1"/>
  <c r="K114" i="1"/>
  <c r="I114" i="1"/>
  <c r="J114" i="1" s="1"/>
  <c r="L113" i="1"/>
  <c r="K113" i="1"/>
  <c r="I113" i="1"/>
  <c r="J113" i="1" s="1"/>
  <c r="L112" i="1"/>
  <c r="K112" i="1"/>
  <c r="I112" i="1"/>
  <c r="J112" i="1" s="1"/>
  <c r="L111" i="1"/>
  <c r="K111" i="1"/>
  <c r="I111" i="1"/>
  <c r="J111" i="1" s="1"/>
  <c r="H110" i="1"/>
  <c r="L110" i="1" s="1"/>
  <c r="F110" i="1"/>
  <c r="E110" i="1"/>
  <c r="L109" i="1"/>
  <c r="K109" i="1"/>
  <c r="I109" i="1"/>
  <c r="J109" i="1" s="1"/>
  <c r="L313" i="1"/>
  <c r="K313" i="1"/>
  <c r="I313" i="1"/>
  <c r="J313" i="1" s="1"/>
  <c r="L108" i="1"/>
  <c r="K108" i="1"/>
  <c r="I108" i="1"/>
  <c r="J108" i="1" s="1"/>
  <c r="L107" i="1"/>
  <c r="K107" i="1"/>
  <c r="I107" i="1"/>
  <c r="J107" i="1" s="1"/>
  <c r="L106" i="1"/>
  <c r="K106" i="1"/>
  <c r="I106" i="1"/>
  <c r="J106" i="1" s="1"/>
  <c r="L105" i="1"/>
  <c r="K105" i="1"/>
  <c r="I105" i="1"/>
  <c r="J105" i="1" s="1"/>
  <c r="L104" i="1"/>
  <c r="K104" i="1"/>
  <c r="I104" i="1"/>
  <c r="J104" i="1" s="1"/>
  <c r="L103" i="1"/>
  <c r="K103" i="1"/>
  <c r="I103" i="1"/>
  <c r="J103" i="1" s="1"/>
  <c r="L102" i="1"/>
  <c r="K102" i="1"/>
  <c r="I102" i="1"/>
  <c r="J102" i="1" s="1"/>
  <c r="L101" i="1"/>
  <c r="K101" i="1"/>
  <c r="I101" i="1"/>
  <c r="J101" i="1" s="1"/>
  <c r="L100" i="1"/>
  <c r="K100" i="1"/>
  <c r="I100" i="1"/>
  <c r="J100" i="1" s="1"/>
  <c r="L99" i="1"/>
  <c r="K99" i="1"/>
  <c r="I99" i="1"/>
  <c r="J99" i="1" s="1"/>
  <c r="L98" i="1"/>
  <c r="K98" i="1"/>
  <c r="I98" i="1"/>
  <c r="J98" i="1" s="1"/>
  <c r="L97" i="1"/>
  <c r="K97" i="1"/>
  <c r="I97" i="1"/>
  <c r="J97" i="1" s="1"/>
  <c r="L96" i="1"/>
  <c r="K96" i="1"/>
  <c r="I96" i="1"/>
  <c r="J96" i="1" s="1"/>
  <c r="L95" i="1"/>
  <c r="K95" i="1"/>
  <c r="I95" i="1"/>
  <c r="J95" i="1" s="1"/>
  <c r="L312" i="1"/>
  <c r="K312" i="1"/>
  <c r="I312" i="1"/>
  <c r="J312" i="1" s="1"/>
  <c r="L311" i="1"/>
  <c r="K311" i="1"/>
  <c r="I311" i="1"/>
  <c r="J311" i="1" s="1"/>
  <c r="L310" i="1"/>
  <c r="K310" i="1"/>
  <c r="I310" i="1"/>
  <c r="J310" i="1" s="1"/>
  <c r="L309" i="1"/>
  <c r="K309" i="1"/>
  <c r="I309" i="1"/>
  <c r="J309" i="1" s="1"/>
  <c r="L308" i="1"/>
  <c r="K308" i="1"/>
  <c r="I308" i="1"/>
  <c r="J308" i="1" s="1"/>
  <c r="L307" i="1"/>
  <c r="K307" i="1"/>
  <c r="I307" i="1"/>
  <c r="J307" i="1" s="1"/>
  <c r="L306" i="1"/>
  <c r="K306" i="1"/>
  <c r="I306" i="1"/>
  <c r="J306" i="1" s="1"/>
  <c r="L305" i="1"/>
  <c r="K305" i="1"/>
  <c r="I305" i="1"/>
  <c r="J305" i="1" s="1"/>
  <c r="L304" i="1"/>
  <c r="K304" i="1"/>
  <c r="I304" i="1"/>
  <c r="J304" i="1" s="1"/>
  <c r="L303" i="1"/>
  <c r="K303" i="1"/>
  <c r="I303" i="1"/>
  <c r="J303" i="1" s="1"/>
  <c r="L302" i="1"/>
  <c r="K302" i="1"/>
  <c r="I302" i="1"/>
  <c r="J302" i="1" s="1"/>
  <c r="L301" i="1"/>
  <c r="K301" i="1"/>
  <c r="I301" i="1"/>
  <c r="J301" i="1" s="1"/>
  <c r="L300" i="1"/>
  <c r="K300" i="1"/>
  <c r="I300" i="1"/>
  <c r="J300" i="1" s="1"/>
  <c r="L299" i="1"/>
  <c r="K299" i="1"/>
  <c r="I299" i="1"/>
  <c r="J299" i="1" s="1"/>
  <c r="L298" i="1"/>
  <c r="K298" i="1"/>
  <c r="I298" i="1"/>
  <c r="J298" i="1" s="1"/>
  <c r="L297" i="1"/>
  <c r="K297" i="1"/>
  <c r="I297" i="1"/>
  <c r="J297" i="1" s="1"/>
  <c r="L296" i="1"/>
  <c r="K296" i="1"/>
  <c r="I296" i="1"/>
  <c r="J296" i="1" s="1"/>
  <c r="L295" i="1"/>
  <c r="K295" i="1"/>
  <c r="I295" i="1"/>
  <c r="J295" i="1" s="1"/>
  <c r="L94" i="1"/>
  <c r="K94" i="1"/>
  <c r="I94" i="1"/>
  <c r="J94" i="1" s="1"/>
  <c r="L93" i="1"/>
  <c r="F93" i="1"/>
  <c r="E93" i="1"/>
  <c r="L92" i="1"/>
  <c r="K92" i="1"/>
  <c r="I92" i="1"/>
  <c r="J92" i="1" s="1"/>
  <c r="L91" i="1"/>
  <c r="F91" i="1"/>
  <c r="E91" i="1"/>
  <c r="L90" i="1"/>
  <c r="K90" i="1"/>
  <c r="I90" i="1"/>
  <c r="J90" i="1" s="1"/>
  <c r="L89" i="1"/>
  <c r="K89" i="1"/>
  <c r="I89" i="1"/>
  <c r="J89" i="1" s="1"/>
  <c r="L88" i="1"/>
  <c r="K88" i="1"/>
  <c r="I88" i="1"/>
  <c r="J88" i="1" s="1"/>
  <c r="L351" i="1"/>
  <c r="K351" i="1"/>
  <c r="I351" i="1"/>
  <c r="J351" i="1" s="1"/>
  <c r="H350" i="1"/>
  <c r="G350" i="1"/>
  <c r="F350" i="1"/>
  <c r="E350" i="1"/>
  <c r="L87" i="1"/>
  <c r="K87" i="1"/>
  <c r="I87" i="1"/>
  <c r="J87" i="1" s="1"/>
  <c r="L86" i="1"/>
  <c r="K86" i="1"/>
  <c r="I86" i="1"/>
  <c r="J86" i="1" s="1"/>
  <c r="L85" i="1"/>
  <c r="K85" i="1"/>
  <c r="I85" i="1"/>
  <c r="J85" i="1" s="1"/>
  <c r="L84" i="1"/>
  <c r="K84" i="1"/>
  <c r="I84" i="1"/>
  <c r="J84" i="1" s="1"/>
  <c r="L83" i="1"/>
  <c r="K83" i="1"/>
  <c r="I83" i="1"/>
  <c r="J83" i="1" s="1"/>
  <c r="L82" i="1"/>
  <c r="K82" i="1"/>
  <c r="I82" i="1"/>
  <c r="J82" i="1" s="1"/>
  <c r="L81" i="1"/>
  <c r="K81" i="1"/>
  <c r="I81" i="1"/>
  <c r="J81" i="1" s="1"/>
  <c r="L80" i="1"/>
  <c r="K80" i="1"/>
  <c r="I80" i="1"/>
  <c r="J80" i="1" s="1"/>
  <c r="L79" i="1"/>
  <c r="K79" i="1"/>
  <c r="I79" i="1"/>
  <c r="J79" i="1" s="1"/>
  <c r="L78" i="1"/>
  <c r="K78" i="1"/>
  <c r="I78" i="1"/>
  <c r="J78" i="1" s="1"/>
  <c r="L77" i="1"/>
  <c r="K77" i="1"/>
  <c r="I77" i="1"/>
  <c r="J77" i="1" s="1"/>
  <c r="L76" i="1"/>
  <c r="K76" i="1"/>
  <c r="I76" i="1"/>
  <c r="J76" i="1" s="1"/>
  <c r="L75" i="1"/>
  <c r="K75" i="1"/>
  <c r="I75" i="1"/>
  <c r="J75" i="1" s="1"/>
  <c r="L74" i="1"/>
  <c r="K74" i="1"/>
  <c r="I74" i="1"/>
  <c r="J74" i="1" s="1"/>
  <c r="L73" i="1"/>
  <c r="K73" i="1"/>
  <c r="I73" i="1"/>
  <c r="J73" i="1" s="1"/>
  <c r="L72" i="1"/>
  <c r="K72" i="1"/>
  <c r="I72" i="1"/>
  <c r="J72" i="1" s="1"/>
  <c r="L294" i="1"/>
  <c r="K294" i="1"/>
  <c r="I294" i="1"/>
  <c r="J294" i="1" s="1"/>
  <c r="L293" i="1"/>
  <c r="K293" i="1"/>
  <c r="I293" i="1"/>
  <c r="J293" i="1" s="1"/>
  <c r="L292" i="1"/>
  <c r="K292" i="1"/>
  <c r="I292" i="1"/>
  <c r="J292" i="1" s="1"/>
  <c r="L291" i="1"/>
  <c r="K291" i="1"/>
  <c r="I291" i="1"/>
  <c r="J291" i="1" s="1"/>
  <c r="L290" i="1"/>
  <c r="K290" i="1"/>
  <c r="I290" i="1"/>
  <c r="J290" i="1" s="1"/>
  <c r="L289" i="1"/>
  <c r="K289" i="1"/>
  <c r="I289" i="1"/>
  <c r="J289" i="1" s="1"/>
  <c r="L288" i="1"/>
  <c r="K288" i="1"/>
  <c r="I288" i="1"/>
  <c r="J288" i="1" s="1"/>
  <c r="L71" i="1"/>
  <c r="K71" i="1"/>
  <c r="I71" i="1"/>
  <c r="J71" i="1" s="1"/>
  <c r="L287" i="1"/>
  <c r="K287" i="1"/>
  <c r="I287" i="1"/>
  <c r="J287" i="1" s="1"/>
  <c r="L70" i="1"/>
  <c r="K70" i="1"/>
  <c r="I70" i="1"/>
  <c r="J70" i="1" s="1"/>
  <c r="L69" i="1"/>
  <c r="K69" i="1"/>
  <c r="I69" i="1"/>
  <c r="J69" i="1" s="1"/>
  <c r="L68" i="1"/>
  <c r="K68" i="1"/>
  <c r="I68" i="1"/>
  <c r="J68" i="1" s="1"/>
  <c r="L67" i="1"/>
  <c r="K67" i="1"/>
  <c r="I67" i="1"/>
  <c r="J67" i="1" s="1"/>
  <c r="L66" i="1"/>
  <c r="K66" i="1"/>
  <c r="I66" i="1"/>
  <c r="J66" i="1" s="1"/>
  <c r="L65" i="1"/>
  <c r="K65" i="1"/>
  <c r="I65" i="1"/>
  <c r="J65" i="1" s="1"/>
  <c r="L64" i="1"/>
  <c r="K64" i="1"/>
  <c r="I64" i="1"/>
  <c r="J64" i="1" s="1"/>
  <c r="L63" i="1"/>
  <c r="K63" i="1"/>
  <c r="I63" i="1"/>
  <c r="J63" i="1" s="1"/>
  <c r="L62" i="1"/>
  <c r="K62" i="1"/>
  <c r="I62" i="1"/>
  <c r="J62" i="1" s="1"/>
  <c r="L61" i="1"/>
  <c r="K61" i="1"/>
  <c r="I61" i="1"/>
  <c r="J61" i="1" s="1"/>
  <c r="L286" i="1"/>
  <c r="K286" i="1"/>
  <c r="I286" i="1"/>
  <c r="J286" i="1" s="1"/>
  <c r="L285" i="1"/>
  <c r="K285" i="1"/>
  <c r="I285" i="1"/>
  <c r="J285" i="1" s="1"/>
  <c r="L284" i="1"/>
  <c r="K284" i="1"/>
  <c r="I284" i="1"/>
  <c r="J284" i="1" s="1"/>
  <c r="L283" i="1"/>
  <c r="K283" i="1"/>
  <c r="I283" i="1"/>
  <c r="J283" i="1" s="1"/>
  <c r="L282" i="1"/>
  <c r="K282" i="1"/>
  <c r="I282" i="1"/>
  <c r="J282" i="1" s="1"/>
  <c r="L281" i="1"/>
  <c r="K281" i="1"/>
  <c r="I281" i="1"/>
  <c r="J281" i="1" s="1"/>
  <c r="L280" i="1"/>
  <c r="K280" i="1"/>
  <c r="I280" i="1"/>
  <c r="J280" i="1" s="1"/>
  <c r="L279" i="1"/>
  <c r="K279" i="1"/>
  <c r="I279" i="1"/>
  <c r="J279" i="1" s="1"/>
  <c r="L278" i="1"/>
  <c r="K278" i="1"/>
  <c r="I278" i="1"/>
  <c r="J278" i="1" s="1"/>
  <c r="L277" i="1"/>
  <c r="K277" i="1"/>
  <c r="I277" i="1"/>
  <c r="J277" i="1" s="1"/>
  <c r="L276" i="1"/>
  <c r="K276" i="1"/>
  <c r="I276" i="1"/>
  <c r="J276" i="1" s="1"/>
  <c r="L60" i="1"/>
  <c r="K60" i="1"/>
  <c r="I60" i="1"/>
  <c r="J60" i="1" s="1"/>
  <c r="L59" i="1"/>
  <c r="K59" i="1"/>
  <c r="I59" i="1"/>
  <c r="J59" i="1" s="1"/>
  <c r="L58" i="1"/>
  <c r="K58" i="1"/>
  <c r="I58" i="1"/>
  <c r="J58" i="1" s="1"/>
  <c r="L275" i="1"/>
  <c r="K275" i="1"/>
  <c r="I275" i="1"/>
  <c r="J275" i="1" s="1"/>
  <c r="L274" i="1"/>
  <c r="K274" i="1"/>
  <c r="I274" i="1"/>
  <c r="J274" i="1" s="1"/>
  <c r="L273" i="1"/>
  <c r="K273" i="1"/>
  <c r="I273" i="1"/>
  <c r="J273" i="1" s="1"/>
  <c r="L272" i="1"/>
  <c r="K272" i="1"/>
  <c r="I272" i="1"/>
  <c r="J272" i="1" s="1"/>
  <c r="L57" i="1"/>
  <c r="K57" i="1"/>
  <c r="I57" i="1"/>
  <c r="J57" i="1" s="1"/>
  <c r="L271" i="1"/>
  <c r="K271" i="1"/>
  <c r="I271" i="1"/>
  <c r="J271" i="1" s="1"/>
  <c r="L56" i="1"/>
  <c r="K56" i="1"/>
  <c r="I56" i="1"/>
  <c r="J56" i="1" s="1"/>
  <c r="L55" i="1"/>
  <c r="K55" i="1"/>
  <c r="I55" i="1"/>
  <c r="J55" i="1" s="1"/>
  <c r="L54" i="1"/>
  <c r="K54" i="1"/>
  <c r="I54" i="1"/>
  <c r="J54" i="1" s="1"/>
  <c r="L53" i="1"/>
  <c r="K53" i="1"/>
  <c r="I53" i="1"/>
  <c r="J53" i="1" s="1"/>
  <c r="L52" i="1"/>
  <c r="K52" i="1"/>
  <c r="I52" i="1"/>
  <c r="J52" i="1" s="1"/>
  <c r="L51" i="1"/>
  <c r="K51" i="1"/>
  <c r="I51" i="1"/>
  <c r="J51" i="1" s="1"/>
  <c r="L50" i="1"/>
  <c r="K50" i="1"/>
  <c r="I50" i="1"/>
  <c r="J50" i="1" s="1"/>
  <c r="L270" i="1"/>
  <c r="K270" i="1"/>
  <c r="I270" i="1"/>
  <c r="J270" i="1" s="1"/>
  <c r="L49" i="1"/>
  <c r="K49" i="1"/>
  <c r="I49" i="1"/>
  <c r="J49" i="1" s="1"/>
  <c r="L48" i="1"/>
  <c r="K48" i="1"/>
  <c r="I48" i="1"/>
  <c r="J48" i="1" s="1"/>
  <c r="L47" i="1"/>
  <c r="K47" i="1"/>
  <c r="I47" i="1"/>
  <c r="J47" i="1" s="1"/>
  <c r="L46" i="1"/>
  <c r="K46" i="1"/>
  <c r="I46" i="1"/>
  <c r="J46" i="1" s="1"/>
  <c r="L45" i="1"/>
  <c r="K45" i="1"/>
  <c r="I45" i="1"/>
  <c r="J45" i="1" s="1"/>
  <c r="L44" i="1"/>
  <c r="K44" i="1"/>
  <c r="I44" i="1"/>
  <c r="J44" i="1" s="1"/>
  <c r="L43" i="1"/>
  <c r="K43" i="1"/>
  <c r="I43" i="1"/>
  <c r="J43" i="1" s="1"/>
  <c r="L42" i="1"/>
  <c r="K42" i="1"/>
  <c r="I42" i="1"/>
  <c r="J42" i="1" s="1"/>
  <c r="L41" i="1"/>
  <c r="K41" i="1"/>
  <c r="I41" i="1"/>
  <c r="J41" i="1" s="1"/>
  <c r="L40" i="1"/>
  <c r="K40" i="1"/>
  <c r="I40" i="1"/>
  <c r="J40" i="1" s="1"/>
  <c r="L39" i="1"/>
  <c r="K39" i="1"/>
  <c r="I39" i="1"/>
  <c r="J39" i="1" s="1"/>
  <c r="L38" i="1"/>
  <c r="K38" i="1"/>
  <c r="I38" i="1"/>
  <c r="J38" i="1" s="1"/>
  <c r="L37" i="1"/>
  <c r="K37" i="1"/>
  <c r="I37" i="1"/>
  <c r="J37" i="1" s="1"/>
  <c r="L36" i="1"/>
  <c r="K36" i="1"/>
  <c r="I36" i="1"/>
  <c r="J36" i="1" s="1"/>
  <c r="L35" i="1"/>
  <c r="K35" i="1"/>
  <c r="I35" i="1"/>
  <c r="J35" i="1" s="1"/>
  <c r="L34" i="1"/>
  <c r="K34" i="1"/>
  <c r="I34" i="1"/>
  <c r="J34" i="1" s="1"/>
  <c r="L269" i="1"/>
  <c r="K269" i="1"/>
  <c r="I269" i="1"/>
  <c r="J269" i="1" s="1"/>
  <c r="L268" i="1"/>
  <c r="K268" i="1"/>
  <c r="I268" i="1"/>
  <c r="J268" i="1" s="1"/>
  <c r="L267" i="1"/>
  <c r="K267" i="1"/>
  <c r="I267" i="1"/>
  <c r="J267" i="1" s="1"/>
  <c r="L266" i="1"/>
  <c r="K266" i="1"/>
  <c r="I266" i="1"/>
  <c r="J266" i="1" s="1"/>
  <c r="L265" i="1"/>
  <c r="K265" i="1"/>
  <c r="I265" i="1"/>
  <c r="J265" i="1" s="1"/>
  <c r="L264" i="1"/>
  <c r="K264" i="1"/>
  <c r="I264" i="1"/>
  <c r="J264" i="1" s="1"/>
  <c r="L263" i="1"/>
  <c r="K263" i="1"/>
  <c r="I263" i="1"/>
  <c r="J263" i="1" s="1"/>
  <c r="L262" i="1"/>
  <c r="K262" i="1"/>
  <c r="I262" i="1"/>
  <c r="J262" i="1" s="1"/>
  <c r="L261" i="1"/>
  <c r="K261" i="1"/>
  <c r="I261" i="1"/>
  <c r="J261" i="1" s="1"/>
  <c r="L260" i="1"/>
  <c r="K260" i="1"/>
  <c r="I260" i="1"/>
  <c r="J260" i="1" s="1"/>
  <c r="L259" i="1"/>
  <c r="K259" i="1"/>
  <c r="I259" i="1"/>
  <c r="J259" i="1" s="1"/>
  <c r="L258" i="1"/>
  <c r="K258" i="1"/>
  <c r="I258" i="1"/>
  <c r="J258" i="1" s="1"/>
  <c r="L257" i="1"/>
  <c r="K257" i="1"/>
  <c r="I257" i="1"/>
  <c r="J257" i="1" s="1"/>
  <c r="L256" i="1"/>
  <c r="K256" i="1"/>
  <c r="I256" i="1"/>
  <c r="J256" i="1" s="1"/>
  <c r="L255" i="1"/>
  <c r="K255" i="1"/>
  <c r="I255" i="1"/>
  <c r="J255" i="1" s="1"/>
  <c r="L254" i="1"/>
  <c r="K254" i="1"/>
  <c r="I254" i="1"/>
  <c r="J254" i="1" s="1"/>
  <c r="L253" i="1"/>
  <c r="K253" i="1"/>
  <c r="I253" i="1"/>
  <c r="J253" i="1" s="1"/>
  <c r="L252" i="1"/>
  <c r="K252" i="1"/>
  <c r="I252" i="1"/>
  <c r="J252" i="1" s="1"/>
  <c r="L33" i="1"/>
  <c r="K33" i="1"/>
  <c r="I33" i="1"/>
  <c r="J33" i="1" s="1"/>
  <c r="L251" i="1"/>
  <c r="K251" i="1"/>
  <c r="I251" i="1"/>
  <c r="J251" i="1" s="1"/>
  <c r="L32" i="1"/>
  <c r="K32" i="1"/>
  <c r="I32" i="1"/>
  <c r="J32" i="1" s="1"/>
  <c r="L31" i="1"/>
  <c r="K31" i="1"/>
  <c r="I31" i="1"/>
  <c r="J31" i="1" s="1"/>
  <c r="L30" i="1"/>
  <c r="K30" i="1"/>
  <c r="I30" i="1"/>
  <c r="J30" i="1" s="1"/>
  <c r="L29" i="1"/>
  <c r="K29" i="1"/>
  <c r="I29" i="1"/>
  <c r="J29" i="1" s="1"/>
  <c r="L28" i="1"/>
  <c r="K28" i="1"/>
  <c r="I28" i="1"/>
  <c r="J28" i="1" s="1"/>
  <c r="L27" i="1"/>
  <c r="K27" i="1"/>
  <c r="I27" i="1"/>
  <c r="J27" i="1" s="1"/>
  <c r="L26" i="1"/>
  <c r="K26" i="1"/>
  <c r="I26" i="1"/>
  <c r="J26" i="1" s="1"/>
  <c r="L25" i="1"/>
  <c r="K25" i="1"/>
  <c r="I25" i="1"/>
  <c r="J25" i="1" s="1"/>
  <c r="L24" i="1"/>
  <c r="K24" i="1"/>
  <c r="I24" i="1"/>
  <c r="J24" i="1" s="1"/>
  <c r="L23" i="1"/>
  <c r="K23" i="1"/>
  <c r="I23" i="1"/>
  <c r="J23" i="1" s="1"/>
  <c r="L22" i="1"/>
  <c r="K22" i="1"/>
  <c r="I22" i="1"/>
  <c r="J22" i="1" s="1"/>
  <c r="L21" i="1"/>
  <c r="K21" i="1"/>
  <c r="I21" i="1"/>
  <c r="J21" i="1" s="1"/>
  <c r="L20" i="1"/>
  <c r="K20" i="1"/>
  <c r="I20" i="1"/>
  <c r="J20" i="1" s="1"/>
  <c r="L19" i="1"/>
  <c r="K19" i="1"/>
  <c r="I19" i="1"/>
  <c r="J19" i="1" s="1"/>
  <c r="L18" i="1"/>
  <c r="K18" i="1"/>
  <c r="I18" i="1"/>
  <c r="J18" i="1" s="1"/>
  <c r="L17" i="1"/>
  <c r="K17" i="1"/>
  <c r="I17" i="1"/>
  <c r="J17" i="1" s="1"/>
  <c r="L208" i="1"/>
  <c r="K208" i="1"/>
  <c r="I208" i="1"/>
  <c r="J208" i="1" s="1"/>
  <c r="L16" i="1"/>
  <c r="K16" i="1"/>
  <c r="I16" i="1"/>
  <c r="J16" i="1" s="1"/>
  <c r="L15" i="1"/>
  <c r="K15" i="1"/>
  <c r="I15" i="1"/>
  <c r="J15" i="1" s="1"/>
  <c r="L14" i="1"/>
  <c r="K14" i="1"/>
  <c r="I14" i="1"/>
  <c r="J14" i="1" s="1"/>
  <c r="L250" i="1"/>
  <c r="K250" i="1"/>
  <c r="I250" i="1"/>
  <c r="J250" i="1" s="1"/>
  <c r="L249" i="1"/>
  <c r="K249" i="1"/>
  <c r="I249" i="1"/>
  <c r="J249" i="1" s="1"/>
  <c r="L248" i="1"/>
  <c r="K248" i="1"/>
  <c r="I248" i="1"/>
  <c r="J248" i="1" s="1"/>
  <c r="L247" i="1"/>
  <c r="K247" i="1"/>
  <c r="I247" i="1"/>
  <c r="J247" i="1" s="1"/>
  <c r="L246" i="1"/>
  <c r="K246" i="1"/>
  <c r="I246" i="1"/>
  <c r="J246" i="1" s="1"/>
  <c r="L245" i="1"/>
  <c r="K245" i="1"/>
  <c r="I245" i="1"/>
  <c r="J245" i="1" s="1"/>
  <c r="L244" i="1"/>
  <c r="K244" i="1"/>
  <c r="I244" i="1"/>
  <c r="J244" i="1" s="1"/>
  <c r="L13" i="1"/>
  <c r="K13" i="1"/>
  <c r="I13" i="1"/>
  <c r="J13" i="1" s="1"/>
  <c r="L12" i="1"/>
  <c r="K12" i="1"/>
  <c r="I12" i="1"/>
  <c r="J12" i="1" s="1"/>
  <c r="L207" i="1"/>
  <c r="K207" i="1"/>
  <c r="I207" i="1"/>
  <c r="J207" i="1" s="1"/>
  <c r="L11" i="1"/>
  <c r="K11" i="1"/>
  <c r="I11" i="1"/>
  <c r="J11" i="1" s="1"/>
  <c r="L10" i="1"/>
  <c r="K10" i="1"/>
  <c r="I10" i="1"/>
  <c r="J10" i="1" s="1"/>
  <c r="L9" i="1"/>
  <c r="K9" i="1"/>
  <c r="I9" i="1"/>
  <c r="J9" i="1" s="1"/>
  <c r="L243" i="1"/>
  <c r="K243" i="1"/>
  <c r="I243" i="1"/>
  <c r="J243" i="1" s="1"/>
  <c r="L8" i="1"/>
  <c r="K8" i="1"/>
  <c r="I8" i="1"/>
  <c r="J8" i="1" s="1"/>
  <c r="L7" i="1"/>
  <c r="K7" i="1"/>
  <c r="I7" i="1"/>
  <c r="J7" i="1" s="1"/>
  <c r="L6" i="1"/>
  <c r="K6" i="1"/>
  <c r="I6" i="1"/>
  <c r="J6" i="1" s="1"/>
  <c r="L5" i="1"/>
  <c r="K5" i="1"/>
  <c r="I5" i="1"/>
  <c r="J5" i="1" s="1"/>
  <c r="L4" i="1"/>
  <c r="K4" i="1"/>
  <c r="I4" i="1"/>
  <c r="J4" i="1" s="1"/>
  <c r="L3" i="1"/>
  <c r="K3" i="1"/>
  <c r="I3" i="1"/>
  <c r="J3" i="1" s="1"/>
  <c r="L242" i="1"/>
  <c r="K242" i="1"/>
  <c r="I242" i="1"/>
  <c r="J242" i="1" s="1"/>
  <c r="L241" i="1"/>
  <c r="K241" i="1"/>
  <c r="I241" i="1"/>
  <c r="J241" i="1" s="1"/>
  <c r="L240" i="1"/>
  <c r="K240" i="1"/>
  <c r="I240" i="1"/>
  <c r="J240" i="1" s="1"/>
  <c r="L239" i="1"/>
  <c r="K239" i="1"/>
  <c r="I239" i="1"/>
  <c r="J239" i="1" s="1"/>
  <c r="L238" i="1"/>
  <c r="K238" i="1"/>
  <c r="I238" i="1"/>
  <c r="J238" i="1" s="1"/>
  <c r="L237" i="1"/>
  <c r="K237" i="1"/>
  <c r="I237" i="1"/>
  <c r="J237" i="1" s="1"/>
  <c r="L236" i="1"/>
  <c r="K236" i="1"/>
  <c r="I236" i="1"/>
  <c r="J236" i="1" s="1"/>
  <c r="L235" i="1"/>
  <c r="K235" i="1"/>
  <c r="I235" i="1"/>
  <c r="J235" i="1" s="1"/>
  <c r="L234" i="1"/>
  <c r="K234" i="1"/>
  <c r="I234" i="1"/>
  <c r="J234" i="1" s="1"/>
  <c r="L233" i="1"/>
  <c r="K233" i="1"/>
  <c r="I233" i="1"/>
  <c r="J233" i="1" s="1"/>
  <c r="L232" i="1"/>
  <c r="K232" i="1"/>
  <c r="I232" i="1"/>
  <c r="J232" i="1" s="1"/>
  <c r="L231" i="1"/>
  <c r="K231" i="1"/>
  <c r="I231" i="1"/>
  <c r="J231" i="1" s="1"/>
  <c r="L206" i="1"/>
  <c r="K206" i="1"/>
  <c r="I206" i="1"/>
  <c r="J206" i="1" s="1"/>
  <c r="L205" i="1"/>
  <c r="K205" i="1"/>
  <c r="I205" i="1"/>
  <c r="J205" i="1" s="1"/>
  <c r="L204" i="1"/>
  <c r="K204" i="1"/>
  <c r="I204" i="1"/>
  <c r="J204" i="1" s="1"/>
  <c r="L203" i="1"/>
  <c r="K203" i="1"/>
  <c r="I203" i="1"/>
  <c r="J203" i="1" s="1"/>
  <c r="L202" i="1"/>
  <c r="K202" i="1"/>
  <c r="I202" i="1"/>
  <c r="J202" i="1" s="1"/>
  <c r="L201" i="1"/>
  <c r="K201" i="1"/>
  <c r="I201" i="1"/>
  <c r="J201" i="1" s="1"/>
  <c r="L200" i="1"/>
  <c r="K200" i="1"/>
  <c r="I200" i="1"/>
  <c r="J200" i="1" s="1"/>
  <c r="L199" i="1"/>
  <c r="K199" i="1"/>
  <c r="I199" i="1"/>
  <c r="J199" i="1" s="1"/>
  <c r="L198" i="1"/>
  <c r="K198" i="1"/>
  <c r="I198" i="1"/>
  <c r="J198" i="1" s="1"/>
  <c r="L197" i="1"/>
  <c r="K197" i="1"/>
  <c r="I197" i="1"/>
  <c r="J197" i="1" s="1"/>
  <c r="L196" i="1"/>
  <c r="K196" i="1"/>
  <c r="I196" i="1"/>
  <c r="J196" i="1" s="1"/>
  <c r="L195" i="1"/>
  <c r="K195" i="1"/>
  <c r="I195" i="1"/>
  <c r="J195" i="1" s="1"/>
  <c r="L194" i="1"/>
  <c r="K194" i="1"/>
  <c r="I194" i="1"/>
  <c r="J194" i="1" s="1"/>
  <c r="L193" i="1"/>
  <c r="K193" i="1"/>
  <c r="I193" i="1"/>
  <c r="J193" i="1" s="1"/>
  <c r="L192" i="1"/>
  <c r="K192" i="1"/>
  <c r="I192" i="1"/>
  <c r="J192" i="1" s="1"/>
  <c r="L191" i="1"/>
  <c r="K191" i="1"/>
  <c r="I191" i="1"/>
  <c r="J191" i="1" s="1"/>
  <c r="L230" i="1"/>
  <c r="K230" i="1"/>
  <c r="I230" i="1"/>
  <c r="J230" i="1" s="1"/>
  <c r="L229" i="1"/>
  <c r="K229" i="1"/>
  <c r="I229" i="1"/>
  <c r="J229" i="1" s="1"/>
  <c r="L228" i="1"/>
  <c r="K228" i="1"/>
  <c r="I228" i="1"/>
  <c r="J228" i="1" s="1"/>
  <c r="L190" i="1"/>
  <c r="K190" i="1"/>
  <c r="I190" i="1"/>
  <c r="J190" i="1" s="1"/>
  <c r="L189" i="1"/>
  <c r="K189" i="1"/>
  <c r="I189" i="1"/>
  <c r="J189" i="1" s="1"/>
  <c r="L188" i="1"/>
  <c r="K188" i="1"/>
  <c r="I188" i="1"/>
  <c r="J188" i="1" s="1"/>
  <c r="L187" i="1"/>
  <c r="K187" i="1"/>
  <c r="I187" i="1"/>
  <c r="J187" i="1" s="1"/>
  <c r="L186" i="1"/>
  <c r="K186" i="1"/>
  <c r="I186" i="1"/>
  <c r="J186" i="1" s="1"/>
  <c r="L185" i="1"/>
  <c r="K185" i="1"/>
  <c r="I185" i="1"/>
  <c r="J185" i="1" s="1"/>
  <c r="L184" i="1"/>
  <c r="K184" i="1"/>
  <c r="I184" i="1"/>
  <c r="J184" i="1" s="1"/>
  <c r="L183" i="1"/>
  <c r="K183" i="1"/>
  <c r="I183" i="1"/>
  <c r="J183" i="1" s="1"/>
  <c r="L182" i="1"/>
  <c r="K182" i="1"/>
  <c r="I182" i="1"/>
  <c r="J182" i="1" s="1"/>
  <c r="L181" i="1"/>
  <c r="K181" i="1"/>
  <c r="I181" i="1"/>
  <c r="J181" i="1" s="1"/>
  <c r="L180" i="1"/>
  <c r="K180" i="1"/>
  <c r="I180" i="1"/>
  <c r="J180" i="1" s="1"/>
  <c r="L179" i="1"/>
  <c r="K179" i="1"/>
  <c r="I179" i="1"/>
  <c r="J179" i="1" s="1"/>
  <c r="L178" i="1"/>
  <c r="K178" i="1"/>
  <c r="I178" i="1"/>
  <c r="J178" i="1" s="1"/>
  <c r="L177" i="1"/>
  <c r="K177" i="1"/>
  <c r="I177" i="1"/>
  <c r="J177" i="1" s="1"/>
  <c r="L176" i="1"/>
  <c r="K176" i="1"/>
  <c r="I176" i="1"/>
  <c r="J176" i="1" s="1"/>
  <c r="L2" i="1"/>
  <c r="K2" i="1"/>
  <c r="I2" i="1"/>
  <c r="J2" i="1" s="1"/>
  <c r="L227" i="1"/>
  <c r="K227" i="1"/>
  <c r="I227" i="1"/>
  <c r="J227" i="1" s="1"/>
  <c r="L226" i="1"/>
  <c r="K226" i="1"/>
  <c r="I226" i="1"/>
  <c r="J226" i="1" s="1"/>
  <c r="L225" i="1"/>
  <c r="K225" i="1"/>
  <c r="I225" i="1"/>
  <c r="J225" i="1" s="1"/>
  <c r="L224" i="1"/>
  <c r="K224" i="1"/>
  <c r="I224" i="1"/>
  <c r="J224" i="1" s="1"/>
  <c r="L223" i="1"/>
  <c r="K223" i="1"/>
  <c r="I223" i="1"/>
  <c r="J223" i="1" s="1"/>
  <c r="L222" i="1"/>
  <c r="K222" i="1"/>
  <c r="I222" i="1"/>
  <c r="J222" i="1" s="1"/>
  <c r="L221" i="1"/>
  <c r="K221" i="1"/>
  <c r="I221" i="1"/>
  <c r="J221" i="1" s="1"/>
  <c r="L220" i="1"/>
  <c r="K220" i="1"/>
  <c r="I220" i="1"/>
  <c r="J220" i="1" s="1"/>
  <c r="L219" i="1"/>
  <c r="K219" i="1"/>
  <c r="I219" i="1"/>
  <c r="J219" i="1" s="1"/>
  <c r="L218" i="1"/>
  <c r="K218" i="1"/>
  <c r="I218" i="1"/>
  <c r="J218" i="1" s="1"/>
  <c r="L217" i="1"/>
  <c r="K217" i="1"/>
  <c r="I217" i="1"/>
  <c r="J217" i="1" s="1"/>
  <c r="L175" i="1"/>
  <c r="K175" i="1"/>
  <c r="I175" i="1"/>
  <c r="J175" i="1" s="1"/>
  <c r="L174" i="1"/>
  <c r="K174" i="1"/>
  <c r="I174" i="1"/>
  <c r="J174" i="1" s="1"/>
  <c r="L216" i="1"/>
  <c r="K216" i="1"/>
  <c r="I216" i="1"/>
  <c r="J216" i="1" s="1"/>
  <c r="L215" i="1"/>
  <c r="K215" i="1"/>
  <c r="I215" i="1"/>
  <c r="J215" i="1" s="1"/>
  <c r="L214" i="1"/>
  <c r="K214" i="1"/>
  <c r="I214" i="1"/>
  <c r="J214" i="1" s="1"/>
  <c r="L173" i="1"/>
  <c r="K173" i="1"/>
  <c r="I173" i="1"/>
  <c r="J173" i="1" s="1"/>
  <c r="L172" i="1"/>
  <c r="K172" i="1"/>
  <c r="I172" i="1"/>
  <c r="J172" i="1" s="1"/>
  <c r="L171" i="1"/>
  <c r="K171" i="1"/>
  <c r="I171" i="1"/>
  <c r="J171" i="1" s="1"/>
  <c r="L170" i="1"/>
  <c r="K170" i="1"/>
  <c r="I170" i="1"/>
  <c r="J170" i="1" s="1"/>
  <c r="L169" i="1"/>
  <c r="K169" i="1"/>
  <c r="I169" i="1"/>
  <c r="J169" i="1" s="1"/>
  <c r="L168" i="1"/>
  <c r="K168" i="1"/>
  <c r="I168" i="1"/>
  <c r="J168" i="1" s="1"/>
  <c r="L167" i="1"/>
  <c r="K167" i="1"/>
  <c r="I167" i="1"/>
  <c r="J167" i="1" s="1"/>
  <c r="L166" i="1"/>
  <c r="K166" i="1"/>
  <c r="I166" i="1"/>
  <c r="J166" i="1" s="1"/>
  <c r="L165" i="1"/>
  <c r="K165" i="1"/>
  <c r="I165" i="1"/>
  <c r="J165" i="1" s="1"/>
  <c r="L164" i="1"/>
  <c r="K164" i="1"/>
  <c r="I164" i="1"/>
  <c r="J164" i="1" s="1"/>
  <c r="L163" i="1"/>
  <c r="K163" i="1"/>
  <c r="I163" i="1"/>
  <c r="J163" i="1" s="1"/>
  <c r="L162" i="1"/>
  <c r="K162" i="1"/>
  <c r="I162" i="1"/>
  <c r="J162" i="1" s="1"/>
  <c r="L161" i="1"/>
  <c r="K161" i="1"/>
  <c r="I161" i="1"/>
  <c r="J161" i="1" s="1"/>
  <c r="L160" i="1"/>
  <c r="K160" i="1"/>
  <c r="I160" i="1"/>
  <c r="J160" i="1" s="1"/>
  <c r="L159" i="1"/>
  <c r="K159" i="1"/>
  <c r="I159" i="1"/>
  <c r="J159" i="1" s="1"/>
  <c r="L213" i="1"/>
  <c r="K213" i="1"/>
  <c r="I213" i="1"/>
  <c r="J213" i="1" s="1"/>
  <c r="L212" i="1"/>
  <c r="K212" i="1"/>
  <c r="I212" i="1"/>
  <c r="J212" i="1" s="1"/>
  <c r="L211" i="1"/>
  <c r="K211" i="1"/>
  <c r="I211" i="1"/>
  <c r="J211" i="1" s="1"/>
  <c r="L158" i="1"/>
  <c r="K158" i="1"/>
  <c r="I158" i="1"/>
  <c r="J158" i="1" s="1"/>
  <c r="L157" i="1"/>
  <c r="K157" i="1"/>
  <c r="I157" i="1"/>
  <c r="J157" i="1" s="1"/>
  <c r="L156" i="1"/>
  <c r="K156" i="1"/>
  <c r="I156" i="1"/>
  <c r="J156" i="1" s="1"/>
  <c r="L155" i="1"/>
  <c r="K155" i="1"/>
  <c r="I155" i="1"/>
  <c r="J155" i="1" s="1"/>
  <c r="L154" i="1"/>
  <c r="K154" i="1"/>
  <c r="I154" i="1"/>
  <c r="J154" i="1" s="1"/>
  <c r="L153" i="1"/>
  <c r="K153" i="1"/>
  <c r="I153" i="1"/>
  <c r="J153" i="1" s="1"/>
  <c r="L152" i="1"/>
  <c r="K152" i="1"/>
  <c r="I152" i="1"/>
  <c r="J152" i="1" s="1"/>
  <c r="L151" i="1"/>
  <c r="K151" i="1"/>
  <c r="I151" i="1"/>
  <c r="J151" i="1" s="1"/>
  <c r="L150" i="1"/>
  <c r="K150" i="1"/>
  <c r="I150" i="1"/>
  <c r="J150" i="1" s="1"/>
  <c r="L149" i="1"/>
  <c r="K149" i="1"/>
  <c r="I149" i="1"/>
  <c r="J149" i="1" s="1"/>
  <c r="L148" i="1"/>
  <c r="K148" i="1"/>
  <c r="I148" i="1"/>
  <c r="J148" i="1" s="1"/>
  <c r="L147" i="1"/>
  <c r="K147" i="1"/>
  <c r="I147" i="1"/>
  <c r="J147" i="1" s="1"/>
  <c r="L146" i="1"/>
  <c r="K146" i="1"/>
  <c r="I146" i="1"/>
  <c r="J146" i="1" s="1"/>
  <c r="L145" i="1"/>
  <c r="K145" i="1"/>
  <c r="I145" i="1"/>
  <c r="J145" i="1" s="1"/>
  <c r="L144" i="1"/>
  <c r="K144" i="1"/>
  <c r="I144" i="1"/>
  <c r="J144" i="1" s="1"/>
  <c r="L143" i="1"/>
  <c r="K143" i="1"/>
  <c r="I143" i="1"/>
  <c r="J143" i="1" s="1"/>
  <c r="L142" i="1"/>
  <c r="K142" i="1"/>
  <c r="I142" i="1"/>
  <c r="J142" i="1" s="1"/>
  <c r="L141" i="1"/>
  <c r="K141" i="1"/>
  <c r="I141" i="1"/>
  <c r="J141" i="1" s="1"/>
  <c r="L140" i="1"/>
  <c r="K140" i="1"/>
  <c r="I140" i="1"/>
  <c r="J140" i="1" s="1"/>
  <c r="L139" i="1"/>
  <c r="K139" i="1"/>
  <c r="I139" i="1"/>
  <c r="J139" i="1" s="1"/>
  <c r="L138" i="1"/>
  <c r="K138" i="1"/>
  <c r="I138" i="1"/>
  <c r="J138" i="1" s="1"/>
  <c r="L137" i="1"/>
  <c r="K137" i="1"/>
  <c r="I137" i="1"/>
  <c r="J137" i="1" s="1"/>
  <c r="L136" i="1"/>
  <c r="K136" i="1"/>
  <c r="I136" i="1"/>
  <c r="J136" i="1" s="1"/>
  <c r="L135" i="1"/>
  <c r="K135" i="1"/>
  <c r="I135" i="1"/>
  <c r="J135" i="1" s="1"/>
  <c r="L134" i="1"/>
  <c r="K134" i="1"/>
  <c r="I134" i="1"/>
  <c r="J134" i="1" s="1"/>
  <c r="L133" i="1"/>
  <c r="K133" i="1"/>
  <c r="I133" i="1"/>
  <c r="J133" i="1" s="1"/>
  <c r="L132" i="1"/>
  <c r="K132" i="1"/>
  <c r="I132" i="1"/>
  <c r="J132" i="1" s="1"/>
  <c r="L131" i="1"/>
  <c r="K131" i="1"/>
  <c r="I131" i="1"/>
  <c r="J131" i="1" s="1"/>
  <c r="L130" i="1"/>
  <c r="K130" i="1"/>
  <c r="I130" i="1"/>
  <c r="J130" i="1" s="1"/>
  <c r="L129" i="1"/>
  <c r="K129" i="1"/>
  <c r="I129" i="1"/>
  <c r="J129" i="1" s="1"/>
  <c r="L128" i="1"/>
  <c r="K128" i="1"/>
  <c r="I128" i="1"/>
  <c r="J128" i="1" s="1"/>
  <c r="K350" i="1" l="1"/>
  <c r="K91" i="1"/>
  <c r="I91" i="1"/>
  <c r="J91" i="1" s="1"/>
  <c r="K110" i="1"/>
  <c r="B97" i="5"/>
  <c r="B94" i="5"/>
  <c r="B96" i="5"/>
  <c r="B95" i="5"/>
  <c r="B46" i="6"/>
  <c r="B45" i="6"/>
  <c r="B21" i="20"/>
  <c r="B18" i="20"/>
  <c r="B20" i="20"/>
  <c r="B19" i="20"/>
  <c r="B12" i="13"/>
  <c r="B22" i="14"/>
  <c r="B19" i="14"/>
  <c r="B21" i="14"/>
  <c r="B20" i="14"/>
  <c r="J342" i="1"/>
  <c r="J341" i="1"/>
  <c r="I350" i="1"/>
  <c r="J350" i="1" s="1"/>
  <c r="L350" i="1"/>
  <c r="K93" i="1"/>
  <c r="I93" i="1"/>
  <c r="J93" i="1" s="1"/>
  <c r="I110" i="1"/>
  <c r="J110" i="1" s="1"/>
  <c r="G5" i="16"/>
  <c r="G6" i="16"/>
  <c r="G7" i="16"/>
  <c r="G8" i="16"/>
  <c r="G4" i="16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4" i="7"/>
  <c r="B94" i="7" l="1"/>
  <c r="B91" i="7"/>
  <c r="B93" i="7"/>
  <c r="B92" i="7"/>
  <c r="B11" i="1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4" i="6"/>
  <c r="J5" i="6"/>
  <c r="J9" i="6"/>
  <c r="J11" i="6"/>
  <c r="J13" i="6"/>
  <c r="J17" i="6"/>
  <c r="J19" i="6"/>
  <c r="J21" i="6"/>
  <c r="J6" i="6"/>
  <c r="J7" i="6"/>
  <c r="J8" i="6"/>
  <c r="J10" i="6"/>
  <c r="J12" i="6"/>
  <c r="J14" i="6"/>
  <c r="J15" i="6"/>
  <c r="J16" i="6"/>
  <c r="J18" i="6"/>
  <c r="J20" i="6"/>
  <c r="J22" i="6"/>
  <c r="G4" i="6"/>
  <c r="J4" i="6" l="1"/>
  <c r="B47" i="6"/>
  <c r="B44" i="6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4" i="4"/>
  <c r="B136" i="4" l="1"/>
  <c r="B137" i="4"/>
  <c r="J6" i="20"/>
  <c r="J7" i="20"/>
  <c r="J8" i="20"/>
  <c r="F95" i="5" l="1"/>
  <c r="L7" i="16" l="1"/>
  <c r="J7" i="16"/>
  <c r="L67" i="7" l="1"/>
  <c r="L68" i="7"/>
  <c r="L69" i="7"/>
  <c r="L70" i="7"/>
  <c r="L71" i="7"/>
  <c r="L72" i="7"/>
  <c r="L73" i="7"/>
  <c r="J67" i="7"/>
  <c r="J68" i="7"/>
  <c r="J69" i="7"/>
  <c r="J70" i="7"/>
  <c r="J71" i="7"/>
  <c r="J72" i="7"/>
  <c r="J73" i="7"/>
  <c r="L36" i="6"/>
  <c r="J36" i="6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L34" i="6" l="1"/>
  <c r="L33" i="6"/>
  <c r="L32" i="6"/>
  <c r="L31" i="6"/>
  <c r="L30" i="6"/>
  <c r="L29" i="6"/>
  <c r="L28" i="6"/>
  <c r="L27" i="6"/>
  <c r="L26" i="6"/>
  <c r="L25" i="6"/>
  <c r="L24" i="6"/>
  <c r="L23" i="6"/>
  <c r="J23" i="6"/>
  <c r="J24" i="6"/>
  <c r="J25" i="6"/>
  <c r="J26" i="6"/>
  <c r="J27" i="6"/>
  <c r="J28" i="6"/>
  <c r="J29" i="6"/>
  <c r="J30" i="6"/>
  <c r="J31" i="6"/>
  <c r="J32" i="6"/>
  <c r="L87" i="4" l="1"/>
  <c r="L82" i="4"/>
  <c r="L80" i="4"/>
  <c r="L81" i="4"/>
  <c r="L83" i="4"/>
  <c r="J4" i="14" l="1"/>
  <c r="J34" i="6"/>
  <c r="J33" i="6"/>
  <c r="L18" i="7" l="1"/>
  <c r="J5" i="14" l="1"/>
  <c r="L5" i="14"/>
  <c r="J6" i="14"/>
  <c r="L6" i="14"/>
  <c r="J7" i="14"/>
  <c r="L7" i="14"/>
  <c r="J11" i="7"/>
  <c r="L11" i="7"/>
  <c r="J12" i="7"/>
  <c r="L12" i="7"/>
  <c r="J13" i="7"/>
  <c r="L13" i="7"/>
  <c r="J14" i="7"/>
  <c r="L14" i="7"/>
  <c r="J15" i="7"/>
  <c r="L15" i="7"/>
  <c r="J16" i="7"/>
  <c r="L16" i="7"/>
  <c r="J17" i="7"/>
  <c r="L17" i="7"/>
  <c r="J18" i="7"/>
  <c r="J19" i="7"/>
  <c r="L19" i="7"/>
  <c r="J20" i="7"/>
  <c r="L20" i="7"/>
  <c r="J21" i="7"/>
  <c r="L21" i="7"/>
  <c r="J22" i="7"/>
  <c r="L22" i="7"/>
  <c r="J23" i="7"/>
  <c r="L23" i="7"/>
  <c r="J24" i="7"/>
  <c r="L24" i="7"/>
  <c r="J25" i="7"/>
  <c r="L25" i="7"/>
  <c r="J26" i="7"/>
  <c r="L26" i="7"/>
  <c r="J27" i="7"/>
  <c r="L27" i="7"/>
  <c r="J28" i="7"/>
  <c r="L28" i="7"/>
  <c r="J9" i="7"/>
  <c r="L9" i="7"/>
  <c r="J10" i="7"/>
  <c r="L10" i="7"/>
  <c r="J29" i="7"/>
  <c r="L29" i="7"/>
  <c r="J10" i="4"/>
  <c r="J25" i="4"/>
  <c r="J26" i="4"/>
  <c r="J33" i="4"/>
  <c r="J34" i="4"/>
  <c r="J41" i="4"/>
  <c r="J42" i="4"/>
  <c r="J49" i="4"/>
  <c r="J50" i="4"/>
  <c r="J53" i="4"/>
  <c r="J45" i="4"/>
  <c r="J37" i="4"/>
  <c r="J29" i="4"/>
  <c r="J21" i="4"/>
  <c r="J13" i="4"/>
  <c r="J5" i="4"/>
  <c r="J4" i="4"/>
  <c r="J6" i="4"/>
  <c r="J7" i="4"/>
  <c r="J8" i="4"/>
  <c r="J9" i="4"/>
  <c r="J11" i="4"/>
  <c r="J12" i="4"/>
  <c r="J14" i="4"/>
  <c r="J15" i="4"/>
  <c r="J16" i="4"/>
  <c r="J17" i="4"/>
  <c r="J18" i="4"/>
  <c r="J19" i="4"/>
  <c r="J20" i="4"/>
  <c r="J22" i="4"/>
  <c r="J23" i="4"/>
  <c r="J24" i="4"/>
  <c r="J27" i="4"/>
  <c r="J28" i="4"/>
  <c r="J30" i="4"/>
  <c r="J31" i="4"/>
  <c r="J32" i="4"/>
  <c r="J35" i="4"/>
  <c r="J36" i="4"/>
  <c r="J38" i="4"/>
  <c r="J39" i="4"/>
  <c r="J40" i="4"/>
  <c r="J43" i="4"/>
  <c r="J44" i="4"/>
  <c r="J46" i="4"/>
  <c r="J47" i="4"/>
  <c r="J48" i="4"/>
  <c r="J51" i="4"/>
  <c r="J52" i="4"/>
  <c r="J54" i="4"/>
  <c r="J133" i="4" l="1"/>
  <c r="K41" i="4"/>
  <c r="J132" i="4"/>
  <c r="K129" i="4" l="1"/>
  <c r="K128" i="4"/>
  <c r="K127" i="4"/>
  <c r="K125" i="4"/>
  <c r="K124" i="4"/>
  <c r="K123" i="4"/>
  <c r="K122" i="4"/>
  <c r="K121" i="4"/>
  <c r="K120" i="4"/>
  <c r="K119" i="4"/>
  <c r="K118" i="4"/>
  <c r="K117" i="4"/>
  <c r="K116" i="4"/>
  <c r="K115" i="4"/>
  <c r="K114" i="4"/>
  <c r="K113" i="4"/>
  <c r="K112" i="4"/>
  <c r="K111" i="4"/>
  <c r="K110" i="4"/>
  <c r="K109" i="4"/>
  <c r="K108" i="4"/>
  <c r="K107" i="4"/>
  <c r="K106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0" i="4"/>
  <c r="K59" i="4"/>
  <c r="K56" i="4"/>
  <c r="K55" i="4"/>
  <c r="K54" i="4"/>
  <c r="K52" i="4"/>
  <c r="K51" i="4"/>
  <c r="K48" i="4"/>
  <c r="K47" i="4"/>
  <c r="K46" i="4"/>
  <c r="K44" i="4"/>
  <c r="K43" i="4"/>
  <c r="K39" i="4"/>
  <c r="K38" i="4"/>
  <c r="K36" i="4"/>
  <c r="K35" i="4"/>
  <c r="K32" i="4"/>
  <c r="K31" i="4"/>
  <c r="K30" i="4"/>
  <c r="K28" i="4"/>
  <c r="K27" i="4"/>
  <c r="K24" i="4"/>
  <c r="K23" i="4"/>
  <c r="K22" i="4"/>
  <c r="K20" i="4"/>
  <c r="K19" i="4"/>
  <c r="K18" i="4"/>
  <c r="K17" i="4"/>
  <c r="K16" i="4"/>
  <c r="K15" i="4"/>
  <c r="K14" i="4"/>
  <c r="K12" i="4"/>
  <c r="K11" i="4"/>
  <c r="K9" i="4"/>
  <c r="K8" i="4"/>
  <c r="K7" i="4"/>
  <c r="K6" i="4"/>
  <c r="K4" i="4"/>
  <c r="K5" i="4"/>
  <c r="K13" i="4"/>
  <c r="K21" i="4"/>
  <c r="K29" i="4"/>
  <c r="K37" i="4"/>
  <c r="K45" i="4"/>
  <c r="K53" i="4"/>
  <c r="K50" i="4"/>
  <c r="K49" i="4"/>
  <c r="K42" i="4"/>
  <c r="K34" i="4"/>
  <c r="K33" i="4"/>
  <c r="K26" i="4"/>
  <c r="K25" i="4"/>
  <c r="K10" i="4"/>
  <c r="K126" i="4"/>
  <c r="K77" i="4"/>
  <c r="K76" i="4"/>
  <c r="K62" i="4"/>
  <c r="K61" i="4"/>
  <c r="K58" i="4"/>
  <c r="K57" i="4"/>
  <c r="K40" i="4"/>
  <c r="J9" i="20" l="1"/>
  <c r="J5" i="20"/>
  <c r="J4" i="20"/>
  <c r="L9" i="20"/>
  <c r="L5" i="20"/>
  <c r="L4" i="20"/>
  <c r="J12" i="20" l="1"/>
  <c r="J14" i="20"/>
  <c r="K9" i="20"/>
  <c r="J13" i="20"/>
  <c r="I14" i="20"/>
  <c r="H14" i="20"/>
  <c r="G14" i="20"/>
  <c r="I12" i="20"/>
  <c r="H12" i="20"/>
  <c r="G12" i="20"/>
  <c r="L112" i="4"/>
  <c r="L113" i="4"/>
  <c r="L114" i="4"/>
  <c r="K8" i="20" l="1"/>
  <c r="K5" i="20"/>
  <c r="K6" i="20"/>
  <c r="K7" i="20"/>
  <c r="K4" i="20"/>
  <c r="I13" i="20"/>
  <c r="H13" i="20"/>
  <c r="G13" i="20"/>
  <c r="L5" i="16" l="1"/>
  <c r="L6" i="16"/>
  <c r="L8" i="16"/>
  <c r="L4" i="16"/>
  <c r="J5" i="16"/>
  <c r="J6" i="16"/>
  <c r="J8" i="16"/>
  <c r="J4" i="16"/>
  <c r="J11" i="16" l="1"/>
  <c r="L6" i="15"/>
  <c r="L5" i="15"/>
  <c r="L4" i="15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4" i="4"/>
  <c r="L85" i="4"/>
  <c r="L86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4" i="4"/>
  <c r="L8" i="14"/>
  <c r="L9" i="14"/>
  <c r="L4" i="14"/>
  <c r="L5" i="13"/>
  <c r="L6" i="13"/>
  <c r="L4" i="13"/>
  <c r="L35" i="6"/>
  <c r="L5" i="7"/>
  <c r="L6" i="7"/>
  <c r="L7" i="7"/>
  <c r="L8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55" i="7"/>
  <c r="L56" i="7"/>
  <c r="L57" i="7"/>
  <c r="L58" i="7"/>
  <c r="L59" i="7"/>
  <c r="L60" i="7"/>
  <c r="L61" i="7"/>
  <c r="L62" i="7"/>
  <c r="L63" i="7"/>
  <c r="L64" i="7"/>
  <c r="L65" i="7"/>
  <c r="L66" i="7"/>
  <c r="L74" i="7"/>
  <c r="L75" i="7"/>
  <c r="L76" i="7"/>
  <c r="L77" i="7"/>
  <c r="L78" i="7"/>
  <c r="L79" i="7"/>
  <c r="L80" i="7"/>
  <c r="L4" i="7"/>
  <c r="L86" i="5"/>
  <c r="L85" i="5"/>
  <c r="L84" i="5"/>
  <c r="L83" i="5"/>
  <c r="L82" i="5"/>
  <c r="L81" i="5"/>
  <c r="L80" i="5"/>
  <c r="L79" i="5"/>
  <c r="L78" i="5"/>
  <c r="L77" i="5"/>
  <c r="L76" i="5"/>
  <c r="L75" i="5"/>
  <c r="L74" i="5"/>
  <c r="L73" i="5"/>
  <c r="L72" i="5"/>
  <c r="L71" i="5"/>
  <c r="L70" i="5"/>
  <c r="L69" i="5"/>
  <c r="L68" i="5"/>
  <c r="L67" i="5"/>
  <c r="L66" i="5"/>
  <c r="L65" i="5"/>
  <c r="L64" i="5"/>
  <c r="L63" i="5"/>
  <c r="L62" i="5"/>
  <c r="L61" i="5"/>
  <c r="L60" i="5"/>
  <c r="L59" i="5"/>
  <c r="L58" i="5"/>
  <c r="L57" i="5"/>
  <c r="L56" i="5"/>
  <c r="L55" i="5"/>
  <c r="L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L4" i="5"/>
  <c r="K8" i="16" l="1"/>
  <c r="K7" i="16"/>
  <c r="K4" i="16"/>
  <c r="G11" i="16"/>
  <c r="H11" i="16"/>
  <c r="I11" i="16"/>
  <c r="K5" i="16"/>
  <c r="K6" i="16"/>
  <c r="J5" i="15"/>
  <c r="J6" i="15"/>
  <c r="J4" i="15"/>
  <c r="J8" i="14"/>
  <c r="J14" i="14" s="1"/>
  <c r="J9" i="14"/>
  <c r="J6" i="13"/>
  <c r="J5" i="13"/>
  <c r="J4" i="13"/>
  <c r="G14" i="14" l="1"/>
  <c r="H14" i="14"/>
  <c r="I14" i="14"/>
  <c r="J12" i="15"/>
  <c r="J11" i="15"/>
  <c r="J10" i="15"/>
  <c r="J15" i="14"/>
  <c r="J13" i="14"/>
  <c r="K7" i="14" s="1"/>
  <c r="J9" i="13"/>
  <c r="J11" i="13"/>
  <c r="J10" i="13"/>
  <c r="J35" i="6"/>
  <c r="J47" i="7"/>
  <c r="J51" i="7"/>
  <c r="J52" i="7"/>
  <c r="J53" i="7"/>
  <c r="J66" i="7"/>
  <c r="J74" i="7"/>
  <c r="J75" i="7"/>
  <c r="J8" i="7"/>
  <c r="J40" i="7"/>
  <c r="J41" i="7"/>
  <c r="J43" i="7"/>
  <c r="J54" i="7"/>
  <c r="J61" i="7"/>
  <c r="J62" i="7"/>
  <c r="J63" i="7"/>
  <c r="J64" i="7"/>
  <c r="J76" i="7"/>
  <c r="J80" i="7"/>
  <c r="J35" i="7"/>
  <c r="J36" i="7"/>
  <c r="J34" i="7"/>
  <c r="J42" i="7"/>
  <c r="J5" i="7"/>
  <c r="J6" i="7"/>
  <c r="J7" i="7"/>
  <c r="J30" i="7"/>
  <c r="J31" i="7"/>
  <c r="J32" i="7"/>
  <c r="J33" i="7"/>
  <c r="J37" i="7"/>
  <c r="J38" i="7"/>
  <c r="J39" i="7"/>
  <c r="J44" i="7"/>
  <c r="J45" i="7"/>
  <c r="J46" i="7"/>
  <c r="J48" i="7"/>
  <c r="J49" i="7"/>
  <c r="J50" i="7"/>
  <c r="J55" i="7"/>
  <c r="J56" i="7"/>
  <c r="J57" i="7"/>
  <c r="J58" i="7"/>
  <c r="J59" i="7"/>
  <c r="J60" i="7"/>
  <c r="J65" i="7"/>
  <c r="J77" i="7"/>
  <c r="J78" i="7"/>
  <c r="J79" i="7"/>
  <c r="K6" i="14" l="1"/>
  <c r="I10" i="15"/>
  <c r="I11" i="15"/>
  <c r="J86" i="7"/>
  <c r="J41" i="6"/>
  <c r="K4" i="14"/>
  <c r="I12" i="15"/>
  <c r="H10" i="13"/>
  <c r="I11" i="13"/>
  <c r="I9" i="13"/>
  <c r="J39" i="6"/>
  <c r="K10" i="6" s="1"/>
  <c r="K9" i="14"/>
  <c r="H15" i="14"/>
  <c r="I15" i="14"/>
  <c r="G15" i="14"/>
  <c r="J87" i="7"/>
  <c r="I13" i="14"/>
  <c r="K5" i="14"/>
  <c r="K8" i="14"/>
  <c r="H11" i="15"/>
  <c r="G12" i="15"/>
  <c r="G11" i="15"/>
  <c r="H12" i="15"/>
  <c r="H10" i="15"/>
  <c r="G10" i="15"/>
  <c r="G13" i="14"/>
  <c r="H13" i="14"/>
  <c r="I10" i="13"/>
  <c r="G11" i="13"/>
  <c r="H11" i="13"/>
  <c r="G10" i="13"/>
  <c r="G9" i="13"/>
  <c r="H9" i="13"/>
  <c r="J40" i="6"/>
  <c r="J4" i="7"/>
  <c r="J85" i="7" s="1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4" i="5"/>
  <c r="K81" i="7" l="1"/>
  <c r="K82" i="7"/>
  <c r="K12" i="6"/>
  <c r="K14" i="6"/>
  <c r="K13" i="6"/>
  <c r="K11" i="6"/>
  <c r="I41" i="6"/>
  <c r="H41" i="6"/>
  <c r="G41" i="6"/>
  <c r="K73" i="7"/>
  <c r="H39" i="6"/>
  <c r="K70" i="7"/>
  <c r="K71" i="7"/>
  <c r="I87" i="7"/>
  <c r="K72" i="7"/>
  <c r="K69" i="7"/>
  <c r="K68" i="7"/>
  <c r="K67" i="7"/>
  <c r="K8" i="6"/>
  <c r="K36" i="6"/>
  <c r="K30" i="6"/>
  <c r="K28" i="6"/>
  <c r="K32" i="6"/>
  <c r="K34" i="6"/>
  <c r="K31" i="6"/>
  <c r="K29" i="6"/>
  <c r="K33" i="6"/>
  <c r="K16" i="6"/>
  <c r="K9" i="6"/>
  <c r="K17" i="6"/>
  <c r="G87" i="7"/>
  <c r="H87" i="7"/>
  <c r="K15" i="6"/>
  <c r="K27" i="6"/>
  <c r="K23" i="6"/>
  <c r="K25" i="6"/>
  <c r="K19" i="6"/>
  <c r="K24" i="6"/>
  <c r="K22" i="6"/>
  <c r="K20" i="6"/>
  <c r="K26" i="6"/>
  <c r="K18" i="6"/>
  <c r="K21" i="6"/>
  <c r="K11" i="7"/>
  <c r="K19" i="7"/>
  <c r="K27" i="7"/>
  <c r="K26" i="7"/>
  <c r="K14" i="7"/>
  <c r="K22" i="7"/>
  <c r="K18" i="7"/>
  <c r="K21" i="7"/>
  <c r="K12" i="7"/>
  <c r="K28" i="7"/>
  <c r="K13" i="7"/>
  <c r="K15" i="7"/>
  <c r="K23" i="7"/>
  <c r="K17" i="7"/>
  <c r="K25" i="7"/>
  <c r="K16" i="7"/>
  <c r="K24" i="7"/>
  <c r="K20" i="7"/>
  <c r="K10" i="7"/>
  <c r="K29" i="7"/>
  <c r="K9" i="7"/>
  <c r="G86" i="7"/>
  <c r="H86" i="7"/>
  <c r="I86" i="7"/>
  <c r="H85" i="7"/>
  <c r="I85" i="7"/>
  <c r="G85" i="7"/>
  <c r="I40" i="6"/>
  <c r="G40" i="6"/>
  <c r="H40" i="6"/>
  <c r="G39" i="6"/>
  <c r="I39" i="6"/>
  <c r="J90" i="5"/>
  <c r="J91" i="5"/>
  <c r="K5" i="6"/>
  <c r="K6" i="6"/>
  <c r="K4" i="6"/>
  <c r="K7" i="6"/>
  <c r="J89" i="5"/>
  <c r="K60" i="7"/>
  <c r="K79" i="7"/>
  <c r="K50" i="7"/>
  <c r="K49" i="7"/>
  <c r="K56" i="7"/>
  <c r="K78" i="7"/>
  <c r="K57" i="7"/>
  <c r="K59" i="7"/>
  <c r="K65" i="7"/>
  <c r="K35" i="6"/>
  <c r="K76" i="7"/>
  <c r="K80" i="7"/>
  <c r="K66" i="7"/>
  <c r="K74" i="7"/>
  <c r="K75" i="7"/>
  <c r="K52" i="7"/>
  <c r="K53" i="7"/>
  <c r="K54" i="7"/>
  <c r="K61" i="7"/>
  <c r="K63" i="7"/>
  <c r="K51" i="7"/>
  <c r="K64" i="7"/>
  <c r="K62" i="7"/>
  <c r="K77" i="7"/>
  <c r="K58" i="7"/>
  <c r="K48" i="7"/>
  <c r="K55" i="7"/>
  <c r="K27" i="5" l="1"/>
  <c r="K67" i="5"/>
  <c r="G90" i="5"/>
  <c r="I90" i="5"/>
  <c r="H90" i="5"/>
  <c r="K45" i="5"/>
  <c r="K46" i="5"/>
  <c r="K37" i="5"/>
  <c r="K53" i="5"/>
  <c r="K38" i="5"/>
  <c r="K62" i="5"/>
  <c r="K44" i="5"/>
  <c r="K52" i="5"/>
  <c r="K60" i="5"/>
  <c r="K61" i="5"/>
  <c r="K54" i="5"/>
  <c r="K31" i="5"/>
  <c r="K17" i="5"/>
  <c r="K74" i="5"/>
  <c r="K72" i="5"/>
  <c r="K10" i="5"/>
  <c r="K43" i="5"/>
  <c r="K39" i="5"/>
  <c r="K80" i="5"/>
  <c r="K51" i="5"/>
  <c r="K47" i="5"/>
  <c r="K49" i="5"/>
  <c r="K16" i="5"/>
  <c r="K42" i="5"/>
  <c r="K59" i="5"/>
  <c r="K64" i="5"/>
  <c r="K55" i="5"/>
  <c r="K65" i="5"/>
  <c r="K24" i="5"/>
  <c r="K9" i="5"/>
  <c r="K66" i="5"/>
  <c r="H91" i="5"/>
  <c r="G91" i="5"/>
  <c r="I91" i="5"/>
  <c r="K85" i="5"/>
  <c r="K78" i="5"/>
  <c r="K69" i="5"/>
  <c r="K86" i="5"/>
  <c r="K68" i="5"/>
  <c r="K76" i="5"/>
  <c r="K84" i="5"/>
  <c r="K77" i="5"/>
  <c r="K70" i="5"/>
  <c r="K81" i="5"/>
  <c r="K25" i="5"/>
  <c r="K11" i="5"/>
  <c r="K71" i="5"/>
  <c r="K40" i="5"/>
  <c r="K83" i="5"/>
  <c r="K15" i="5"/>
  <c r="K79" i="5"/>
  <c r="K34" i="5"/>
  <c r="K48" i="5"/>
  <c r="K57" i="5"/>
  <c r="K58" i="5"/>
  <c r="G89" i="5"/>
  <c r="I89" i="5"/>
  <c r="H89" i="5"/>
  <c r="K5" i="5"/>
  <c r="K14" i="5"/>
  <c r="K13" i="5"/>
  <c r="K29" i="5"/>
  <c r="K22" i="5"/>
  <c r="K12" i="5"/>
  <c r="K20" i="5"/>
  <c r="K28" i="5"/>
  <c r="K36" i="5"/>
  <c r="K21" i="5"/>
  <c r="K6" i="5"/>
  <c r="K30" i="5"/>
  <c r="K33" i="5"/>
  <c r="K8" i="5"/>
  <c r="K26" i="5"/>
  <c r="K4" i="5"/>
  <c r="K63" i="5"/>
  <c r="K32" i="5"/>
  <c r="K75" i="5"/>
  <c r="K7" i="5"/>
  <c r="K18" i="5"/>
  <c r="K41" i="5"/>
  <c r="K19" i="5"/>
  <c r="K23" i="5"/>
  <c r="K50" i="5"/>
  <c r="K56" i="5"/>
  <c r="K73" i="5"/>
  <c r="K35" i="5"/>
  <c r="K82" i="5"/>
  <c r="G133" i="4"/>
  <c r="H133" i="4"/>
  <c r="I133" i="4"/>
  <c r="H132" i="4" l="1"/>
  <c r="G132" i="4"/>
  <c r="I132" i="4"/>
  <c r="K43" i="7" l="1"/>
  <c r="K44" i="7"/>
  <c r="K32" i="7"/>
  <c r="K4" i="7"/>
  <c r="K47" i="7"/>
  <c r="K8" i="7"/>
  <c r="K35" i="7"/>
  <c r="K39" i="7"/>
  <c r="K36" i="7"/>
  <c r="K37" i="7"/>
  <c r="K42" i="7"/>
  <c r="K30" i="7"/>
  <c r="K45" i="7"/>
  <c r="K40" i="7"/>
  <c r="K34" i="7"/>
  <c r="K33" i="7"/>
  <c r="K38" i="7"/>
  <c r="K41" i="7"/>
  <c r="K5" i="7"/>
  <c r="K46" i="7"/>
  <c r="K31" i="7"/>
  <c r="K6" i="7"/>
  <c r="K7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tc={DD4F4586-4512-4B25-8464-54E4BD1E58BE}</author>
  </authors>
  <commentList>
    <comment ref="C47" authorId="0" shapeId="0" xr:uid="{DD4F4586-4512-4B25-8464-54E4BD1E58BE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Originally listed as "Reverse"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tc={0FF8359F-1183-4591-AD46-B8DFCBDF8515}</author>
  </authors>
  <commentList>
    <comment ref="C287" authorId="0" shapeId="0" xr:uid="{0FF8359F-1183-4591-AD46-B8DFCBDF8515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Originally listed as "Reverse"</t>
      </text>
    </comment>
  </commentList>
</comments>
</file>

<file path=xl/sharedStrings.xml><?xml version="1.0" encoding="utf-8"?>
<sst xmlns="http://schemas.openxmlformats.org/spreadsheetml/2006/main" count="2334" uniqueCount="85">
  <si>
    <t>Table 1</t>
  </si>
  <si>
    <t>2019 Commuter and Express Subsidy per Passenger and Passengers per Hour</t>
  </si>
  <si>
    <t>Provider</t>
  </si>
  <si>
    <t xml:space="preserve">Route </t>
  </si>
  <si>
    <t>Type</t>
  </si>
  <si>
    <t>Day of Service</t>
  </si>
  <si>
    <t>Total Cost</t>
  </si>
  <si>
    <t>Fare Revenues</t>
  </si>
  <si>
    <t>Net Subsidy</t>
  </si>
  <si>
    <t>Total Passenger Trips</t>
  </si>
  <si>
    <t>Annual Hours</t>
  </si>
  <si>
    <t>Subsidy per Passenger</t>
  </si>
  <si>
    <t>Subsidy compared to peer average and review level</t>
  </si>
  <si>
    <t>Passengers per Hour</t>
  </si>
  <si>
    <t>Data  Status</t>
  </si>
  <si>
    <t>Metro Transit</t>
  </si>
  <si>
    <t>Commuter &amp; Express Bus</t>
  </si>
  <si>
    <t>Weekday</t>
  </si>
  <si>
    <t>MTS</t>
  </si>
  <si>
    <t>MVTA</t>
  </si>
  <si>
    <t>Saturday</t>
  </si>
  <si>
    <t>Sunday</t>
  </si>
  <si>
    <t>Southwest Transit</t>
  </si>
  <si>
    <t>Plymouth</t>
  </si>
  <si>
    <t>Maple Grove Transit</t>
  </si>
  <si>
    <t>Route-level subsidy per passenger</t>
  </si>
  <si>
    <t>Weekend</t>
  </si>
  <si>
    <t>System subsidy per pass</t>
  </si>
  <si>
    <t>Table 2</t>
  </si>
  <si>
    <t>2019 Core Local Subsidy per Passenger and Passengers per Hour</t>
  </si>
  <si>
    <t>Core Local</t>
  </si>
  <si>
    <t>Total</t>
  </si>
  <si>
    <t>Table 3</t>
  </si>
  <si>
    <t>2019 Supporting Local Subsidy per Passenger and Passengers per Hour</t>
  </si>
  <si>
    <t>Annual In-Service Hours</t>
  </si>
  <si>
    <t>Supporting Local</t>
  </si>
  <si>
    <t>Table 4</t>
  </si>
  <si>
    <t>2019 Suburban Local Subsidy per Passenger and Passengers per Hour</t>
  </si>
  <si>
    <t>Suburban Local</t>
  </si>
  <si>
    <t xml:space="preserve">445 / 438 </t>
  </si>
  <si>
    <t>SW Flex</t>
  </si>
  <si>
    <t>Table 5</t>
  </si>
  <si>
    <t>2019 Arterial BRT Subsidy per Passenger and Passengers per Hour</t>
  </si>
  <si>
    <t>BRT - Arterial</t>
  </si>
  <si>
    <t>Table 6</t>
  </si>
  <si>
    <t>2019 Highway BRT Subsidy per Passenger and Passengers per Hour</t>
  </si>
  <si>
    <t>BRT - Highway</t>
  </si>
  <si>
    <t>Table 7</t>
  </si>
  <si>
    <t>2019 Light Rail Transit Subsidy per Passenger and Passengers per Hour</t>
  </si>
  <si>
    <t>Blue Line</t>
  </si>
  <si>
    <t>Light Rail</t>
  </si>
  <si>
    <t>Green Line</t>
  </si>
  <si>
    <t>Table 8</t>
  </si>
  <si>
    <t>2019 Commuter Rail Subsidy per Passenger and Passengers per Hour</t>
  </si>
  <si>
    <t>Commuter Rail</t>
  </si>
  <si>
    <t>Table 9</t>
  </si>
  <si>
    <t>2019 General Public Dial-a-Ride Subsidy per Passenger and Passengers per Hour</t>
  </si>
  <si>
    <t>Plymouth Dial a Ride</t>
  </si>
  <si>
    <t>General Demand Response</t>
  </si>
  <si>
    <t xml:space="preserve">SW Prime </t>
  </si>
  <si>
    <t>MY RIDE</t>
  </si>
  <si>
    <t>Transit Link</t>
  </si>
  <si>
    <t>All Days</t>
  </si>
  <si>
    <t>Route</t>
  </si>
  <si>
    <t>Route Type</t>
  </si>
  <si>
    <t>Fare Revenue</t>
  </si>
  <si>
    <t>Passenger Trips</t>
  </si>
  <si>
    <t>In-Service Hours</t>
  </si>
  <si>
    <t>Total Subsidy</t>
  </si>
  <si>
    <t>Subsidy per Pass</t>
  </si>
  <si>
    <t>Farebox Recovery</t>
  </si>
  <si>
    <t>Pass per In Service Hour</t>
  </si>
  <si>
    <t>Sunday / Holiday</t>
  </si>
  <si>
    <t>Vanpool</t>
  </si>
  <si>
    <t>Commuter Vanpool</t>
  </si>
  <si>
    <t>Metro Mobility</t>
  </si>
  <si>
    <t>Dial-a-Ride ADA</t>
  </si>
  <si>
    <t>All days</t>
  </si>
  <si>
    <t>Weekday/Sat</t>
  </si>
  <si>
    <t>Event</t>
  </si>
  <si>
    <t>Special</t>
  </si>
  <si>
    <t>--</t>
  </si>
  <si>
    <t xml:space="preserve">State Fair </t>
  </si>
  <si>
    <t>Special Event</t>
  </si>
  <si>
    <t>State Fair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</si>
</sst>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  <numFmt numFmtId="167" formatCode="#,##0.0_);\(#,##0.0\)"/>
    <numFmt numFmtId="168" formatCode="0.0"/>
    <numFmt numFmtId="169" formatCode="&quot;$&quot;#,##0.00"/>
    <numFmt numFmtId="171" formatCode="&quot;$&quot;#,##0"/>
    <numFmt numFmtId="172" formatCode="#,##0.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36"/>
      <color indexed="8"/>
      <name val="Calibri"/>
      <family val="2"/>
      <scheme val="minor"/>
    </font>
    <font>
      <b/>
      <sz val="9"/>
      <name val="Arial"/>
      <family val="2"/>
    </font>
    <font>
      <sz val="12"/>
      <color indexed="8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8679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  <xf numFmtId="0" fontId="5" fillId="0" borderId="0"/>
    <xf numFmtId="0" fontId="1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0" fillId="0" borderId="0"/>
  </cellStyleXfs>
  <cellXfs count="195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Fill="1" applyBorder="1"/>
    <xf numFmtId="0" fontId="0" fillId="0" borderId="0" xfId="0" applyFill="1"/>
    <xf numFmtId="165" fontId="0" fillId="0" borderId="0" xfId="1" applyNumberFormat="1" applyFont="1"/>
    <xf numFmtId="165" fontId="0" fillId="0" borderId="0" xfId="0" applyNumberFormat="1"/>
    <xf numFmtId="0" fontId="0" fillId="0" borderId="0" xfId="0" applyBorder="1"/>
    <xf numFmtId="3" fontId="2" fillId="0" borderId="0" xfId="0" applyNumberFormat="1" applyFont="1" applyAlignment="1">
      <alignment horizontal="center"/>
    </xf>
    <xf numFmtId="3" fontId="3" fillId="0" borderId="0" xfId="0" applyNumberFormat="1" applyFont="1"/>
    <xf numFmtId="3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164" fontId="0" fillId="0" borderId="0" xfId="0" applyNumberFormat="1"/>
    <xf numFmtId="0" fontId="6" fillId="0" borderId="0" xfId="3" applyFont="1" applyFill="1" applyBorder="1" applyAlignment="1">
      <alignment wrapText="1"/>
    </xf>
    <xf numFmtId="0" fontId="8" fillId="3" borderId="2" xfId="0" applyFont="1" applyFill="1" applyBorder="1" applyAlignment="1">
      <alignment horizontal="left" vertical="top"/>
    </xf>
    <xf numFmtId="1" fontId="8" fillId="3" borderId="3" xfId="0" applyNumberFormat="1" applyFont="1" applyFill="1" applyBorder="1" applyAlignment="1">
      <alignment horizontal="center" vertical="top"/>
    </xf>
    <xf numFmtId="38" fontId="8" fillId="3" borderId="3" xfId="0" applyNumberFormat="1" applyFont="1" applyFill="1" applyBorder="1" applyAlignment="1">
      <alignment horizontal="left" vertical="top" wrapText="1"/>
    </xf>
    <xf numFmtId="164" fontId="8" fillId="3" borderId="3" xfId="2" applyNumberFormat="1" applyFont="1" applyFill="1" applyBorder="1" applyAlignment="1">
      <alignment horizontal="center" vertical="top"/>
    </xf>
    <xf numFmtId="165" fontId="8" fillId="3" borderId="3" xfId="1" applyNumberFormat="1" applyFont="1" applyFill="1" applyBorder="1" applyAlignment="1">
      <alignment horizontal="center" vertical="top" wrapText="1"/>
    </xf>
    <xf numFmtId="40" fontId="8" fillId="3" borderId="3" xfId="0" applyNumberFormat="1" applyFont="1" applyFill="1" applyBorder="1" applyAlignment="1">
      <alignment horizontal="center" vertical="top" wrapText="1"/>
    </xf>
    <xf numFmtId="38" fontId="8" fillId="3" borderId="4" xfId="0" applyNumberFormat="1" applyFont="1" applyFill="1" applyBorder="1" applyAlignment="1">
      <alignment horizontal="center" vertical="center"/>
    </xf>
    <xf numFmtId="38" fontId="8" fillId="3" borderId="4" xfId="0" applyNumberFormat="1" applyFont="1" applyFill="1" applyBorder="1" applyAlignment="1">
      <alignment horizontal="center" vertical="center" wrapText="1"/>
    </xf>
    <xf numFmtId="0" fontId="0" fillId="0" borderId="5" xfId="0" applyBorder="1"/>
    <xf numFmtId="44" fontId="3" fillId="0" borderId="6" xfId="1" applyNumberFormat="1" applyFont="1" applyBorder="1"/>
    <xf numFmtId="0" fontId="0" fillId="0" borderId="8" xfId="0" applyBorder="1"/>
    <xf numFmtId="164" fontId="3" fillId="0" borderId="0" xfId="2" applyNumberFormat="1" applyFont="1" applyBorder="1"/>
    <xf numFmtId="44" fontId="3" fillId="0" borderId="0" xfId="1" applyNumberFormat="1" applyFont="1" applyBorder="1"/>
    <xf numFmtId="0" fontId="0" fillId="0" borderId="9" xfId="0" applyBorder="1"/>
    <xf numFmtId="164" fontId="3" fillId="0" borderId="10" xfId="2" applyNumberFormat="1" applyFont="1" applyBorder="1"/>
    <xf numFmtId="44" fontId="3" fillId="0" borderId="10" xfId="1" applyNumberFormat="1" applyFont="1" applyBorder="1"/>
    <xf numFmtId="9" fontId="8" fillId="3" borderId="3" xfId="4" applyFont="1" applyFill="1" applyBorder="1" applyAlignment="1">
      <alignment horizontal="center" vertical="top" wrapText="1"/>
    </xf>
    <xf numFmtId="9" fontId="0" fillId="0" borderId="0" xfId="4" applyFont="1" applyAlignment="1">
      <alignment horizontal="center"/>
    </xf>
    <xf numFmtId="9" fontId="0" fillId="0" borderId="0" xfId="4" applyFont="1" applyAlignment="1">
      <alignment horizontal="center" wrapText="1"/>
    </xf>
    <xf numFmtId="44" fontId="0" fillId="0" borderId="0" xfId="2" applyFont="1"/>
    <xf numFmtId="0" fontId="3" fillId="0" borderId="7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0" fillId="0" borderId="7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11" xfId="0" applyFont="1" applyBorder="1" applyAlignment="1">
      <alignment wrapText="1"/>
    </xf>
    <xf numFmtId="0" fontId="3" fillId="0" borderId="1" xfId="0" applyFont="1" applyBorder="1"/>
    <xf numFmtId="164" fontId="3" fillId="0" borderId="0" xfId="0" applyNumberFormat="1" applyFont="1"/>
    <xf numFmtId="44" fontId="0" fillId="0" borderId="0" xfId="0" applyNumberFormat="1"/>
    <xf numFmtId="44" fontId="3" fillId="0" borderId="0" xfId="1" applyNumberFormat="1" applyFont="1" applyFill="1" applyBorder="1"/>
    <xf numFmtId="164" fontId="3" fillId="0" borderId="0" xfId="1" applyNumberFormat="1" applyFont="1" applyFill="1" applyBorder="1"/>
    <xf numFmtId="9" fontId="9" fillId="0" borderId="0" xfId="4" applyFont="1" applyFill="1" applyBorder="1" applyAlignment="1">
      <alignment horizontal="center"/>
    </xf>
    <xf numFmtId="9" fontId="9" fillId="0" borderId="10" xfId="4" applyFont="1" applyFill="1" applyBorder="1" applyAlignment="1">
      <alignment horizontal="center"/>
    </xf>
    <xf numFmtId="9" fontId="9" fillId="0" borderId="6" xfId="4" applyFont="1" applyFill="1" applyBorder="1" applyAlignment="1">
      <alignment horizontal="center"/>
    </xf>
    <xf numFmtId="9" fontId="0" fillId="0" borderId="0" xfId="4" applyNumberFormat="1" applyFont="1" applyAlignment="1">
      <alignment wrapText="1"/>
    </xf>
    <xf numFmtId="0" fontId="8" fillId="3" borderId="12" xfId="0" applyFont="1" applyFill="1" applyBorder="1" applyAlignment="1">
      <alignment horizontal="left" vertical="top"/>
    </xf>
    <xf numFmtId="1" fontId="8" fillId="3" borderId="13" xfId="0" applyNumberFormat="1" applyFont="1" applyFill="1" applyBorder="1" applyAlignment="1">
      <alignment horizontal="center" vertical="top"/>
    </xf>
    <xf numFmtId="38" fontId="8" fillId="3" borderId="13" xfId="0" applyNumberFormat="1" applyFont="1" applyFill="1" applyBorder="1" applyAlignment="1">
      <alignment horizontal="left" vertical="top" wrapText="1"/>
    </xf>
    <xf numFmtId="164" fontId="8" fillId="3" borderId="13" xfId="2" applyNumberFormat="1" applyFont="1" applyFill="1" applyBorder="1" applyAlignment="1">
      <alignment horizontal="center" vertical="top"/>
    </xf>
    <xf numFmtId="165" fontId="8" fillId="3" borderId="13" xfId="1" applyNumberFormat="1" applyFont="1" applyFill="1" applyBorder="1" applyAlignment="1">
      <alignment horizontal="center" vertical="top" wrapText="1"/>
    </xf>
    <xf numFmtId="40" fontId="8" fillId="3" borderId="13" xfId="0" applyNumberFormat="1" applyFont="1" applyFill="1" applyBorder="1" applyAlignment="1">
      <alignment horizontal="center" vertical="top" wrapText="1"/>
    </xf>
    <xf numFmtId="9" fontId="8" fillId="3" borderId="13" xfId="4" applyFont="1" applyFill="1" applyBorder="1" applyAlignment="1">
      <alignment horizontal="center" vertical="top" wrapText="1"/>
    </xf>
    <xf numFmtId="38" fontId="8" fillId="3" borderId="14" xfId="0" applyNumberFormat="1" applyFont="1" applyFill="1" applyBorder="1" applyAlignment="1">
      <alignment horizontal="center" vertical="center" wrapText="1"/>
    </xf>
    <xf numFmtId="44" fontId="3" fillId="0" borderId="0" xfId="2" applyNumberFormat="1" applyFont="1" applyBorder="1"/>
    <xf numFmtId="0" fontId="0" fillId="0" borderId="7" xfId="0" applyBorder="1"/>
    <xf numFmtId="0" fontId="0" fillId="0" borderId="1" xfId="0" applyBorder="1"/>
    <xf numFmtId="44" fontId="3" fillId="0" borderId="10" xfId="2" applyNumberFormat="1" applyFont="1" applyBorder="1"/>
    <xf numFmtId="0" fontId="0" fillId="0" borderId="11" xfId="0" applyBorder="1"/>
    <xf numFmtId="0" fontId="3" fillId="0" borderId="7" xfId="0" applyFont="1" applyBorder="1"/>
    <xf numFmtId="44" fontId="3" fillId="0" borderId="0" xfId="2" applyFont="1" applyBorder="1"/>
    <xf numFmtId="44" fontId="3" fillId="0" borderId="10" xfId="2" applyFont="1" applyBorder="1"/>
    <xf numFmtId="40" fontId="8" fillId="3" borderId="15" xfId="0" applyNumberFormat="1" applyFont="1" applyFill="1" applyBorder="1" applyAlignment="1">
      <alignment horizontal="center" vertical="top" wrapText="1"/>
    </xf>
    <xf numFmtId="168" fontId="9" fillId="0" borderId="0" xfId="4" applyNumberFormat="1" applyFont="1" applyFill="1" applyBorder="1" applyAlignment="1">
      <alignment horizontal="center"/>
    </xf>
    <xf numFmtId="168" fontId="9" fillId="0" borderId="10" xfId="4" applyNumberFormat="1" applyFont="1" applyFill="1" applyBorder="1" applyAlignment="1">
      <alignment horizontal="center"/>
    </xf>
    <xf numFmtId="167" fontId="3" fillId="0" borderId="0" xfId="1" applyNumberFormat="1" applyFont="1" applyBorder="1" applyAlignment="1">
      <alignment horizontal="center"/>
    </xf>
    <xf numFmtId="168" fontId="3" fillId="0" borderId="0" xfId="1" applyNumberFormat="1" applyFont="1" applyBorder="1" applyAlignment="1">
      <alignment horizontal="center"/>
    </xf>
    <xf numFmtId="168" fontId="3" fillId="0" borderId="10" xfId="1" applyNumberFormat="1" applyFont="1" applyBorder="1" applyAlignment="1">
      <alignment horizontal="center"/>
    </xf>
    <xf numFmtId="9" fontId="8" fillId="3" borderId="15" xfId="4" applyFont="1" applyFill="1" applyBorder="1" applyAlignment="1">
      <alignment horizontal="center" vertical="top" wrapText="1"/>
    </xf>
    <xf numFmtId="167" fontId="3" fillId="0" borderId="6" xfId="1" applyNumberFormat="1" applyFont="1" applyBorder="1" applyAlignment="1">
      <alignment horizontal="center"/>
    </xf>
    <xf numFmtId="167" fontId="3" fillId="0" borderId="10" xfId="1" applyNumberFormat="1" applyFont="1" applyBorder="1" applyAlignment="1">
      <alignment horizontal="center"/>
    </xf>
    <xf numFmtId="9" fontId="8" fillId="3" borderId="16" xfId="4" applyFont="1" applyFill="1" applyBorder="1" applyAlignment="1">
      <alignment horizontal="center" vertical="top" wrapText="1"/>
    </xf>
    <xf numFmtId="167" fontId="0" fillId="0" borderId="0" xfId="0" applyNumberFormat="1" applyBorder="1" applyAlignment="1">
      <alignment horizontal="center" wrapText="1"/>
    </xf>
    <xf numFmtId="167" fontId="0" fillId="0" borderId="10" xfId="0" applyNumberFormat="1" applyBorder="1" applyAlignment="1">
      <alignment horizontal="center" wrapText="1"/>
    </xf>
    <xf numFmtId="9" fontId="9" fillId="3" borderId="0" xfId="4" applyFont="1" applyFill="1" applyBorder="1" applyAlignment="1">
      <alignment horizontal="center"/>
    </xf>
    <xf numFmtId="9" fontId="9" fillId="3" borderId="10" xfId="4" applyFont="1" applyFill="1" applyBorder="1" applyAlignment="1">
      <alignment horizontal="center"/>
    </xf>
    <xf numFmtId="167" fontId="9" fillId="0" borderId="0" xfId="1" applyNumberFormat="1" applyFont="1" applyFill="1" applyBorder="1" applyAlignment="1">
      <alignment horizontal="center"/>
    </xf>
    <xf numFmtId="167" fontId="9" fillId="0" borderId="10" xfId="1" applyNumberFormat="1" applyFont="1" applyFill="1" applyBorder="1" applyAlignment="1">
      <alignment horizontal="center"/>
    </xf>
    <xf numFmtId="0" fontId="3" fillId="3" borderId="0" xfId="0" applyFont="1" applyFill="1" applyBorder="1"/>
    <xf numFmtId="0" fontId="0" fillId="3" borderId="10" xfId="0" applyFill="1" applyBorder="1"/>
    <xf numFmtId="44" fontId="3" fillId="0" borderId="6" xfId="0" applyNumberFormat="1" applyFont="1" applyBorder="1" applyAlignment="1">
      <alignment horizontal="center"/>
    </xf>
    <xf numFmtId="167" fontId="3" fillId="0" borderId="6" xfId="0" applyNumberFormat="1" applyFont="1" applyBorder="1" applyAlignment="1">
      <alignment horizontal="center"/>
    </xf>
    <xf numFmtId="44" fontId="3" fillId="0" borderId="0" xfId="0" applyNumberFormat="1" applyFont="1" applyBorder="1" applyAlignment="1">
      <alignment horizontal="center"/>
    </xf>
    <xf numFmtId="167" fontId="3" fillId="0" borderId="0" xfId="0" applyNumberFormat="1" applyFont="1" applyBorder="1" applyAlignment="1">
      <alignment horizontal="center"/>
    </xf>
    <xf numFmtId="44" fontId="3" fillId="0" borderId="10" xfId="0" applyNumberFormat="1" applyFont="1" applyBorder="1" applyAlignment="1">
      <alignment horizontal="center"/>
    </xf>
    <xf numFmtId="167" fontId="3" fillId="0" borderId="10" xfId="0" applyNumberFormat="1" applyFont="1" applyBorder="1" applyAlignment="1">
      <alignment horizontal="center"/>
    </xf>
    <xf numFmtId="44" fontId="0" fillId="0" borderId="7" xfId="2" applyFont="1" applyBorder="1"/>
    <xf numFmtId="44" fontId="0" fillId="0" borderId="1" xfId="2" applyFont="1" applyBorder="1"/>
    <xf numFmtId="44" fontId="0" fillId="0" borderId="11" xfId="2" applyFont="1" applyBorder="1"/>
    <xf numFmtId="9" fontId="8" fillId="3" borderId="2" xfId="4" applyFont="1" applyFill="1" applyBorder="1" applyAlignment="1">
      <alignment horizontal="center" vertical="top" wrapText="1"/>
    </xf>
    <xf numFmtId="38" fontId="8" fillId="3" borderId="4" xfId="0" applyNumberFormat="1" applyFont="1" applyFill="1" applyBorder="1" applyAlignment="1">
      <alignment horizontal="center" vertical="top" wrapText="1"/>
    </xf>
    <xf numFmtId="44" fontId="3" fillId="0" borderId="7" xfId="1" applyNumberFormat="1" applyFont="1" applyBorder="1"/>
    <xf numFmtId="44" fontId="3" fillId="0" borderId="1" xfId="1" applyNumberFormat="1" applyFont="1" applyBorder="1"/>
    <xf numFmtId="44" fontId="3" fillId="0" borderId="11" xfId="1" applyNumberFormat="1" applyFont="1" applyBorder="1"/>
    <xf numFmtId="0" fontId="0" fillId="0" borderId="0" xfId="0" applyAlignment="1">
      <alignment horizontal="left"/>
    </xf>
    <xf numFmtId="0" fontId="3" fillId="0" borderId="0" xfId="0" applyFont="1"/>
    <xf numFmtId="0" fontId="0" fillId="0" borderId="0" xfId="0"/>
    <xf numFmtId="0" fontId="0" fillId="0" borderId="0" xfId="0" applyFill="1" applyAlignment="1">
      <alignment wrapText="1"/>
    </xf>
    <xf numFmtId="43" fontId="0" fillId="0" borderId="0" xfId="0" applyNumberFormat="1"/>
    <xf numFmtId="0" fontId="0" fillId="0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0" xfId="0" applyBorder="1"/>
    <xf numFmtId="44" fontId="3" fillId="2" borderId="6" xfId="1" applyNumberFormat="1" applyFont="1" applyFill="1" applyBorder="1"/>
    <xf numFmtId="44" fontId="3" fillId="2" borderId="10" xfId="1" applyNumberFormat="1" applyFont="1" applyFill="1" applyBorder="1"/>
    <xf numFmtId="44" fontId="3" fillId="4" borderId="6" xfId="1" applyNumberFormat="1" applyFont="1" applyFill="1" applyBorder="1"/>
    <xf numFmtId="44" fontId="3" fillId="4" borderId="10" xfId="1" applyNumberFormat="1" applyFont="1" applyFill="1" applyBorder="1"/>
    <xf numFmtId="44" fontId="3" fillId="5" borderId="5" xfId="1" applyNumberFormat="1" applyFont="1" applyFill="1" applyBorder="1"/>
    <xf numFmtId="44" fontId="3" fillId="5" borderId="9" xfId="1" applyNumberFormat="1" applyFont="1" applyFill="1" applyBorder="1"/>
    <xf numFmtId="44" fontId="3" fillId="4" borderId="0" xfId="1" applyNumberFormat="1" applyFont="1" applyFill="1" applyBorder="1"/>
    <xf numFmtId="44" fontId="3" fillId="2" borderId="0" xfId="1" applyNumberFormat="1" applyFont="1" applyFill="1" applyBorder="1"/>
    <xf numFmtId="44" fontId="3" fillId="5" borderId="8" xfId="1" applyNumberFormat="1" applyFont="1" applyFill="1" applyBorder="1"/>
    <xf numFmtId="44" fontId="3" fillId="5" borderId="17" xfId="1" applyNumberFormat="1" applyFont="1" applyFill="1" applyBorder="1"/>
    <xf numFmtId="44" fontId="3" fillId="2" borderId="18" xfId="1" applyNumberFormat="1" applyFont="1" applyFill="1" applyBorder="1"/>
    <xf numFmtId="44" fontId="3" fillId="4" borderId="18" xfId="1" applyNumberFormat="1" applyFont="1" applyFill="1" applyBorder="1"/>
    <xf numFmtId="9" fontId="0" fillId="0" borderId="0" xfId="4" applyFont="1" applyFill="1" applyAlignment="1">
      <alignment horizontal="center"/>
    </xf>
    <xf numFmtId="44" fontId="3" fillId="0" borderId="19" xfId="2" applyFont="1" applyBorder="1"/>
    <xf numFmtId="169" fontId="0" fillId="0" borderId="0" xfId="0" applyNumberFormat="1" applyAlignment="1">
      <alignment horizontal="center"/>
    </xf>
    <xf numFmtId="0" fontId="0" fillId="0" borderId="0" xfId="0" applyFill="1" applyBorder="1" applyAlignment="1">
      <alignment wrapText="1"/>
    </xf>
    <xf numFmtId="0" fontId="0" fillId="0" borderId="6" xfId="0" applyBorder="1"/>
    <xf numFmtId="169" fontId="0" fillId="0" borderId="0" xfId="0" applyNumberFormat="1"/>
    <xf numFmtId="166" fontId="0" fillId="0" borderId="0" xfId="4" applyNumberFormat="1" applyFont="1"/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165" fontId="3" fillId="0" borderId="0" xfId="1" applyNumberFormat="1" applyFont="1" applyAlignment="1">
      <alignment vertical="center"/>
    </xf>
    <xf numFmtId="171" fontId="0" fillId="0" borderId="0" xfId="0" applyNumberFormat="1" applyAlignment="1">
      <alignment horizontal="right"/>
    </xf>
    <xf numFmtId="169" fontId="0" fillId="0" borderId="0" xfId="0" applyNumberFormat="1" applyAlignment="1">
      <alignment horizontal="right"/>
    </xf>
    <xf numFmtId="3" fontId="0" fillId="0" borderId="0" xfId="0" applyNumberFormat="1" applyAlignment="1">
      <alignment horizontal="right"/>
    </xf>
    <xf numFmtId="165" fontId="0" fillId="0" borderId="0" xfId="1" applyNumberFormat="1" applyFont="1" applyAlignment="1">
      <alignment horizontal="right"/>
    </xf>
    <xf numFmtId="169" fontId="0" fillId="0" borderId="10" xfId="0" applyNumberFormat="1" applyBorder="1"/>
    <xf numFmtId="169" fontId="3" fillId="0" borderId="10" xfId="0" applyNumberFormat="1" applyFont="1" applyBorder="1"/>
    <xf numFmtId="169" fontId="3" fillId="0" borderId="0" xfId="0" applyNumberFormat="1" applyFont="1" applyBorder="1"/>
    <xf numFmtId="169" fontId="0" fillId="0" borderId="6" xfId="0" applyNumberFormat="1" applyBorder="1"/>
    <xf numFmtId="169" fontId="0" fillId="0" borderId="0" xfId="0" applyNumberFormat="1" applyBorder="1"/>
    <xf numFmtId="165" fontId="0" fillId="0" borderId="6" xfId="0" applyNumberFormat="1" applyBorder="1"/>
    <xf numFmtId="0" fontId="0" fillId="0" borderId="0" xfId="0" applyAlignment="1">
      <alignment horizontal="center"/>
    </xf>
    <xf numFmtId="8" fontId="0" fillId="0" borderId="0" xfId="0" applyNumberFormat="1" applyAlignment="1">
      <alignment horizontal="center"/>
    </xf>
    <xf numFmtId="44" fontId="0" fillId="0" borderId="0" xfId="2" applyFont="1" applyAlignment="1">
      <alignment horizontal="center"/>
    </xf>
    <xf numFmtId="164" fontId="0" fillId="0" borderId="0" xfId="2" applyNumberFormat="1" applyFont="1" applyAlignment="1">
      <alignment horizontal="center"/>
    </xf>
    <xf numFmtId="165" fontId="0" fillId="0" borderId="0" xfId="1" applyNumberFormat="1" applyFont="1" applyAlignment="1">
      <alignment horizontal="center"/>
    </xf>
    <xf numFmtId="172" fontId="0" fillId="0" borderId="0" xfId="0" applyNumberFormat="1"/>
    <xf numFmtId="0" fontId="8" fillId="3" borderId="2" xfId="0" applyFont="1" applyFill="1" applyBorder="1" applyAlignment="1">
      <alignment horizontal="left" vertical="top" wrapText="1"/>
    </xf>
    <xf numFmtId="0" fontId="0" fillId="0" borderId="0" xfId="0" applyAlignment="1">
      <alignment horizontal="center" wrapText="1"/>
    </xf>
    <xf numFmtId="9" fontId="12" fillId="0" borderId="0" xfId="4" applyFont="1" applyFill="1" applyBorder="1" applyAlignment="1">
      <alignment horizontal="center"/>
    </xf>
    <xf numFmtId="167" fontId="11" fillId="0" borderId="0" xfId="0" applyNumberFormat="1" applyFont="1" applyBorder="1" applyAlignment="1">
      <alignment horizontal="center"/>
    </xf>
    <xf numFmtId="168" fontId="0" fillId="0" borderId="0" xfId="0" applyNumberFormat="1"/>
    <xf numFmtId="0" fontId="0" fillId="0" borderId="5" xfId="0" applyFill="1" applyBorder="1"/>
    <xf numFmtId="0" fontId="0" fillId="0" borderId="6" xfId="0" applyFill="1" applyBorder="1"/>
    <xf numFmtId="3" fontId="0" fillId="0" borderId="6" xfId="0" applyNumberFormat="1" applyFill="1" applyBorder="1"/>
    <xf numFmtId="3" fontId="0" fillId="0" borderId="0" xfId="0" applyNumberFormat="1" applyBorder="1"/>
    <xf numFmtId="3" fontId="0" fillId="0" borderId="10" xfId="0" applyNumberFormat="1" applyBorder="1"/>
    <xf numFmtId="165" fontId="0" fillId="0" borderId="0" xfId="0" applyNumberFormat="1" applyBorder="1"/>
    <xf numFmtId="3" fontId="0" fillId="0" borderId="6" xfId="0" applyNumberFormat="1" applyBorder="1"/>
    <xf numFmtId="165" fontId="0" fillId="0" borderId="10" xfId="0" applyNumberFormat="1" applyBorder="1"/>
    <xf numFmtId="169" fontId="3" fillId="0" borderId="6" xfId="2" applyNumberFormat="1" applyFont="1" applyBorder="1"/>
    <xf numFmtId="167" fontId="9" fillId="0" borderId="6" xfId="1" applyNumberFormat="1" applyFont="1" applyFill="1" applyBorder="1" applyAlignment="1">
      <alignment horizontal="center"/>
    </xf>
    <xf numFmtId="169" fontId="3" fillId="0" borderId="0" xfId="2" applyNumberFormat="1" applyFont="1" applyBorder="1"/>
    <xf numFmtId="164" fontId="3" fillId="0" borderId="1" xfId="2" applyNumberFormat="1" applyFont="1" applyBorder="1"/>
    <xf numFmtId="169" fontId="3" fillId="0" borderId="10" xfId="2" applyNumberFormat="1" applyFont="1" applyBorder="1"/>
    <xf numFmtId="168" fontId="3" fillId="0" borderId="6" xfId="1" applyNumberFormat="1" applyFont="1" applyBorder="1" applyAlignment="1">
      <alignment horizontal="center"/>
    </xf>
    <xf numFmtId="0" fontId="0" fillId="0" borderId="8" xfId="0" applyFill="1" applyBorder="1"/>
    <xf numFmtId="169" fontId="0" fillId="0" borderId="0" xfId="0" applyNumberFormat="1" applyFill="1" applyBorder="1"/>
    <xf numFmtId="3" fontId="0" fillId="0" borderId="0" xfId="0" applyNumberFormat="1" applyFill="1" applyBorder="1"/>
    <xf numFmtId="0" fontId="0" fillId="0" borderId="9" xfId="0" applyFill="1" applyBorder="1"/>
    <xf numFmtId="0" fontId="0" fillId="0" borderId="10" xfId="0" applyFill="1" applyBorder="1"/>
    <xf numFmtId="169" fontId="0" fillId="0" borderId="10" xfId="0" applyNumberFormat="1" applyFill="1" applyBorder="1"/>
    <xf numFmtId="3" fontId="0" fillId="0" borderId="10" xfId="0" applyNumberFormat="1" applyFill="1" applyBorder="1"/>
    <xf numFmtId="171" fontId="0" fillId="0" borderId="6" xfId="0" applyNumberFormat="1" applyFill="1" applyBorder="1"/>
    <xf numFmtId="171" fontId="3" fillId="0" borderId="6" xfId="0" applyNumberFormat="1" applyFont="1" applyFill="1" applyBorder="1"/>
    <xf numFmtId="171" fontId="0" fillId="0" borderId="0" xfId="0" applyNumberFormat="1" applyFill="1" applyBorder="1"/>
    <xf numFmtId="171" fontId="3" fillId="0" borderId="0" xfId="0" applyNumberFormat="1" applyFont="1" applyFill="1" applyBorder="1"/>
    <xf numFmtId="171" fontId="0" fillId="0" borderId="10" xfId="0" applyNumberFormat="1" applyFill="1" applyBorder="1"/>
    <xf numFmtId="171" fontId="3" fillId="0" borderId="10" xfId="0" applyNumberFormat="1" applyFont="1" applyFill="1" applyBorder="1"/>
    <xf numFmtId="0" fontId="0" fillId="0" borderId="0" xfId="0" applyFont="1" applyBorder="1" applyAlignment="1">
      <alignment wrapText="1"/>
    </xf>
    <xf numFmtId="40" fontId="8" fillId="3" borderId="16" xfId="0" applyNumberFormat="1" applyFont="1" applyFill="1" applyBorder="1" applyAlignment="1">
      <alignment horizontal="center" vertical="top" wrapText="1"/>
    </xf>
    <xf numFmtId="0" fontId="8" fillId="3" borderId="20" xfId="0" applyFont="1" applyFill="1" applyBorder="1" applyAlignment="1">
      <alignment horizontal="left" vertical="top"/>
    </xf>
    <xf numFmtId="9" fontId="8" fillId="3" borderId="20" xfId="4" applyFont="1" applyFill="1" applyBorder="1" applyAlignment="1">
      <alignment horizontal="center" vertical="top" wrapText="1"/>
    </xf>
    <xf numFmtId="9" fontId="8" fillId="3" borderId="21" xfId="4" applyFont="1" applyFill="1" applyBorder="1" applyAlignment="1">
      <alignment horizontal="center" vertical="top" wrapText="1"/>
    </xf>
    <xf numFmtId="38" fontId="8" fillId="3" borderId="22" xfId="0" applyNumberFormat="1" applyFont="1" applyFill="1" applyBorder="1" applyAlignment="1">
      <alignment horizontal="center" vertical="top" wrapText="1"/>
    </xf>
    <xf numFmtId="44" fontId="0" fillId="0" borderId="0" xfId="2" applyNumberFormat="1" applyFont="1" applyAlignment="1">
      <alignment horizontal="center"/>
    </xf>
    <xf numFmtId="44" fontId="0" fillId="0" borderId="0" xfId="0" applyNumberFormat="1" applyAlignment="1">
      <alignment horizontal="center"/>
    </xf>
    <xf numFmtId="43" fontId="0" fillId="0" borderId="0" xfId="0" applyNumberFormat="1" applyAlignment="1">
      <alignment horizontal="center"/>
    </xf>
    <xf numFmtId="169" fontId="0" fillId="0" borderId="6" xfId="0" applyNumberFormat="1" applyFill="1" applyBorder="1"/>
    <xf numFmtId="44" fontId="3" fillId="0" borderId="10" xfId="1" applyNumberFormat="1" applyFont="1" applyFill="1" applyBorder="1"/>
    <xf numFmtId="169" fontId="3" fillId="0" borderId="6" xfId="0" applyNumberFormat="1" applyFont="1" applyFill="1" applyBorder="1"/>
    <xf numFmtId="44" fontId="3" fillId="0" borderId="6" xfId="1" applyNumberFormat="1" applyFont="1" applyFill="1" applyBorder="1"/>
    <xf numFmtId="168" fontId="9" fillId="0" borderId="6" xfId="4" applyNumberFormat="1" applyFont="1" applyFill="1" applyBorder="1" applyAlignment="1">
      <alignment horizontal="center"/>
    </xf>
    <xf numFmtId="169" fontId="3" fillId="0" borderId="0" xfId="0" applyNumberFormat="1" applyFont="1" applyFill="1" applyBorder="1"/>
    <xf numFmtId="169" fontId="3" fillId="0" borderId="10" xfId="0" applyNumberFormat="1" applyFont="1" applyFill="1" applyBorder="1"/>
    <xf numFmtId="0" fontId="7" fillId="0" borderId="0" xfId="3" applyFont="1" applyFill="1" applyBorder="1" applyAlignment="1">
      <alignment horizontal="left"/>
    </xf>
  </cellXfs>
  <cellStyles count="12">
    <cellStyle name="Comma" xfId="1" builtinId="3"/>
    <cellStyle name="Comma 2 2" xfId="7" xr:uid="{00000000-0005-0000-0000-000001000000}"/>
    <cellStyle name="Comma 3" xfId="8" xr:uid="{00000000-0005-0000-0000-000002000000}"/>
    <cellStyle name="Currency" xfId="2" builtinId="4"/>
    <cellStyle name="Currency 85" xfId="10" xr:uid="{00000000-0005-0000-0000-000004000000}"/>
    <cellStyle name="Normal" xfId="0" builtinId="0"/>
    <cellStyle name="Normal 2" xfId="11" xr:uid="{00000000-0005-0000-0000-000036000000}"/>
    <cellStyle name="Normal 2 2" xfId="5" xr:uid="{00000000-0005-0000-0000-000006000000}"/>
    <cellStyle name="Normal 3 2" xfId="6" xr:uid="{00000000-0005-0000-0000-000007000000}"/>
    <cellStyle name="Normal_Raw - Rte-Year" xfId="3" xr:uid="{00000000-0005-0000-0000-000008000000}"/>
    <cellStyle name="Percent" xfId="4" builtinId="5"/>
    <cellStyle name="Percent 2" xfId="9" xr:uid="{00000000-0005-0000-0000-00000A000000}"/>
  </cellStyles>
  <dxfs count="4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818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818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818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818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818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818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818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818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818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E6458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8181"/>
        </patternFill>
      </fill>
    </dxf>
  </dxfs>
  <tableStyles count="0" defaultTableStyle="TableStyleMedium2" defaultPivotStyle="PivotStyleLight16"/>
  <colors>
    <mruColors>
      <color rgb="FFFF8679"/>
      <color rgb="FFFE6458"/>
      <color rgb="FFFE695E"/>
      <color rgb="FFF96B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Pena, Daniel" id="{A335CA1B-7C50-4210-B1F9-4CC31404DEF0}" userId="S::Daniel.Pena@metc.state.mn.us::c4daae94-9239-42f7-b50c-2d9cd3e2c18a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47" dT="2020-09-28T20:24:05.79" personId="{A335CA1B-7C50-4210-B1F9-4CC31404DEF0}" id="{DD4F4586-4512-4B25-8464-54E4BD1E58BE}">
    <text>Originally listed as "Reverse"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87" dT="2020-09-28T20:24:05.79" personId="{A335CA1B-7C50-4210-B1F9-4CC31404DEF0}" id="{0FF8359F-1183-4591-AD46-B8DFCBDF8515}">
    <text>Originally listed as "Reverse"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Relationship Id="rId4" Type="http://schemas.microsoft.com/office/2017/10/relationships/threadedComment" Target="../threadedComments/threadedComment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</sheetPr>
  <dimension ref="A1:N141"/>
  <sheetViews>
    <sheetView workbookViewId="0">
      <pane ySplit="3" topLeftCell="A115" activePane="bottomLeft" state="frozen"/>
      <selection pane="bottomLeft" activeCell="C135" sqref="C135"/>
    </sheetView>
  </sheetViews>
  <sheetFormatPr defaultRowHeight="15" x14ac:dyDescent="0.25"/>
  <cols>
    <col min="1" max="1" width="29.7109375" bestFit="1" customWidth="1"/>
    <col min="2" max="2" width="14.28515625" style="11" customWidth="1"/>
    <col min="3" max="3" width="24.85546875" bestFit="1" customWidth="1"/>
    <col min="4" max="4" width="14.28515625" bestFit="1" customWidth="1"/>
    <col min="5" max="5" width="14.42578125" bestFit="1" customWidth="1"/>
    <col min="6" max="6" width="16" style="9" bestFit="1" customWidth="1"/>
    <col min="7" max="7" width="14.28515625" bestFit="1" customWidth="1"/>
    <col min="8" max="8" width="16.28515625" bestFit="1" customWidth="1"/>
    <col min="9" max="9" width="15.140625" customWidth="1"/>
    <col min="10" max="10" width="13.5703125" style="12" customWidth="1"/>
    <col min="11" max="11" width="9.140625" style="32"/>
    <col min="12" max="12" width="10.85546875" style="32" bestFit="1" customWidth="1"/>
    <col min="13" max="13" width="59.85546875" style="12" customWidth="1"/>
    <col min="17" max="18" width="12.7109375" bestFit="1" customWidth="1"/>
  </cols>
  <sheetData>
    <row r="1" spans="1:14" ht="18.75" x14ac:dyDescent="0.3">
      <c r="A1" s="14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19"/>
      <c r="L1" s="119"/>
      <c r="M1" s="101"/>
      <c r="N1" s="100"/>
    </row>
    <row r="2" spans="1:14" ht="47.25" thickBot="1" x14ac:dyDescent="0.75">
      <c r="A2" s="194" t="s">
        <v>1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</row>
    <row r="3" spans="1:14" ht="84.75" thickBot="1" x14ac:dyDescent="0.3">
      <c r="A3" s="50" t="s">
        <v>2</v>
      </c>
      <c r="B3" s="51" t="s">
        <v>3</v>
      </c>
      <c r="C3" s="52" t="s">
        <v>4</v>
      </c>
      <c r="D3" s="52" t="s">
        <v>5</v>
      </c>
      <c r="E3" s="53" t="s">
        <v>6</v>
      </c>
      <c r="F3" s="53" t="s">
        <v>7</v>
      </c>
      <c r="G3" s="53" t="s">
        <v>8</v>
      </c>
      <c r="H3" s="54" t="s">
        <v>9</v>
      </c>
      <c r="I3" s="54" t="s">
        <v>10</v>
      </c>
      <c r="J3" s="55" t="s">
        <v>11</v>
      </c>
      <c r="K3" s="56" t="s">
        <v>12</v>
      </c>
      <c r="L3" s="75" t="s">
        <v>13</v>
      </c>
      <c r="M3" s="57" t="s">
        <v>14</v>
      </c>
      <c r="N3" s="100"/>
    </row>
    <row r="4" spans="1:14" ht="15.75" x14ac:dyDescent="0.25">
      <c r="A4" s="23" t="s">
        <v>15</v>
      </c>
      <c r="B4" s="123">
        <v>53</v>
      </c>
      <c r="C4" s="123" t="s">
        <v>16</v>
      </c>
      <c r="D4" s="123" t="s">
        <v>17</v>
      </c>
      <c r="E4" s="137">
        <v>944244.2090812088</v>
      </c>
      <c r="F4" s="137">
        <v>259039.59384032348</v>
      </c>
      <c r="G4" s="159">
        <f>E4-F4</f>
        <v>685204.61524088529</v>
      </c>
      <c r="H4" s="157">
        <v>190650.40027013907</v>
      </c>
      <c r="I4" s="157">
        <v>4196.0599999999895</v>
      </c>
      <c r="J4" s="24">
        <f t="shared" ref="J4:J35" si="0">+G4/H4</f>
        <v>3.5940371185688331</v>
      </c>
      <c r="K4" s="48">
        <f>J4/$J$132</f>
        <v>0.28752296948550665</v>
      </c>
      <c r="L4" s="160">
        <f t="shared" ref="L4:L35" si="1">+H4/I4</f>
        <v>45.435575342139899</v>
      </c>
      <c r="M4" s="59"/>
      <c r="N4" s="100"/>
    </row>
    <row r="5" spans="1:14" ht="15.75" x14ac:dyDescent="0.25">
      <c r="A5" s="25" t="s">
        <v>15</v>
      </c>
      <c r="B5" s="6">
        <v>94</v>
      </c>
      <c r="C5" s="6" t="s">
        <v>16</v>
      </c>
      <c r="D5" s="6" t="s">
        <v>17</v>
      </c>
      <c r="E5" s="138">
        <v>2751562.7646507546</v>
      </c>
      <c r="F5" s="138">
        <v>693337.50188901881</v>
      </c>
      <c r="G5" s="161">
        <f t="shared" ref="G5:G68" si="2">E5-F5</f>
        <v>2058225.2627617358</v>
      </c>
      <c r="H5" s="154">
        <v>488167.25867242989</v>
      </c>
      <c r="I5" s="154">
        <v>12308.879999999954</v>
      </c>
      <c r="J5" s="27">
        <f t="shared" si="0"/>
        <v>4.2162296348163055</v>
      </c>
      <c r="K5" s="46">
        <f t="shared" ref="K5:K68" si="3">J5/$J$132</f>
        <v>0.33729837078530445</v>
      </c>
      <c r="L5" s="80">
        <f t="shared" si="1"/>
        <v>39.659762600044175</v>
      </c>
      <c r="M5" s="60"/>
      <c r="N5" s="100"/>
    </row>
    <row r="6" spans="1:14" ht="15.75" x14ac:dyDescent="0.25">
      <c r="A6" s="25" t="s">
        <v>15</v>
      </c>
      <c r="B6" s="6">
        <v>111</v>
      </c>
      <c r="C6" s="6" t="s">
        <v>16</v>
      </c>
      <c r="D6" s="6" t="s">
        <v>17</v>
      </c>
      <c r="E6" s="138">
        <v>147363.00646267887</v>
      </c>
      <c r="F6" s="138">
        <v>29004.827968822261</v>
      </c>
      <c r="G6" s="161">
        <f t="shared" si="2"/>
        <v>118358.1784938566</v>
      </c>
      <c r="H6" s="154">
        <v>15825.728958925307</v>
      </c>
      <c r="I6" s="154">
        <v>559.3600000000007</v>
      </c>
      <c r="J6" s="27">
        <f t="shared" si="0"/>
        <v>7.4788452905422478</v>
      </c>
      <c r="K6" s="46">
        <f t="shared" si="3"/>
        <v>0.59830762324337983</v>
      </c>
      <c r="L6" s="80">
        <f t="shared" si="1"/>
        <v>28.2925646433876</v>
      </c>
      <c r="M6" s="60"/>
      <c r="N6" s="100"/>
    </row>
    <row r="7" spans="1:14" ht="15.75" x14ac:dyDescent="0.25">
      <c r="A7" s="25" t="s">
        <v>15</v>
      </c>
      <c r="B7" s="6">
        <v>113</v>
      </c>
      <c r="C7" s="6" t="s">
        <v>16</v>
      </c>
      <c r="D7" s="6" t="s">
        <v>17</v>
      </c>
      <c r="E7" s="138">
        <v>510388.40260554105</v>
      </c>
      <c r="F7" s="138">
        <v>136192.29980206088</v>
      </c>
      <c r="G7" s="161">
        <f t="shared" si="2"/>
        <v>374196.10280348017</v>
      </c>
      <c r="H7" s="154">
        <v>88767.018884312172</v>
      </c>
      <c r="I7" s="154">
        <v>1794.9400000000037</v>
      </c>
      <c r="J7" s="27">
        <f t="shared" si="0"/>
        <v>4.2154857457943988</v>
      </c>
      <c r="K7" s="46">
        <f t="shared" si="3"/>
        <v>0.33723885966355188</v>
      </c>
      <c r="L7" s="80">
        <f t="shared" si="1"/>
        <v>49.454031268071347</v>
      </c>
      <c r="M7" s="60"/>
      <c r="N7" s="100"/>
    </row>
    <row r="8" spans="1:14" ht="15.75" x14ac:dyDescent="0.25">
      <c r="A8" s="25" t="s">
        <v>15</v>
      </c>
      <c r="B8" s="6">
        <v>114</v>
      </c>
      <c r="C8" s="6" t="s">
        <v>16</v>
      </c>
      <c r="D8" s="6" t="s">
        <v>17</v>
      </c>
      <c r="E8" s="138">
        <v>695112.08321194572</v>
      </c>
      <c r="F8" s="138">
        <v>153545.95539647975</v>
      </c>
      <c r="G8" s="161">
        <f t="shared" si="2"/>
        <v>541566.12781546591</v>
      </c>
      <c r="H8" s="154">
        <v>101414.53236639753</v>
      </c>
      <c r="I8" s="154">
        <v>1924.3299999999942</v>
      </c>
      <c r="J8" s="27">
        <f t="shared" si="0"/>
        <v>5.3401235028019247</v>
      </c>
      <c r="K8" s="46">
        <f t="shared" si="3"/>
        <v>0.42720988022415396</v>
      </c>
      <c r="L8" s="80">
        <f t="shared" si="1"/>
        <v>52.701216717713613</v>
      </c>
      <c r="M8" s="60"/>
      <c r="N8" s="100"/>
    </row>
    <row r="9" spans="1:14" ht="15.75" x14ac:dyDescent="0.25">
      <c r="A9" s="25" t="s">
        <v>15</v>
      </c>
      <c r="B9" s="6">
        <v>115</v>
      </c>
      <c r="C9" s="6" t="s">
        <v>16</v>
      </c>
      <c r="D9" s="6" t="s">
        <v>17</v>
      </c>
      <c r="E9" s="138">
        <v>80115.267961498816</v>
      </c>
      <c r="F9" s="138">
        <v>9545.6660051119434</v>
      </c>
      <c r="G9" s="161">
        <f t="shared" si="2"/>
        <v>70569.601956386876</v>
      </c>
      <c r="H9" s="154">
        <v>9417.4341756625054</v>
      </c>
      <c r="I9" s="154">
        <v>335.11000000000047</v>
      </c>
      <c r="J9" s="27">
        <f t="shared" si="0"/>
        <v>7.4935062608412011</v>
      </c>
      <c r="K9" s="46">
        <f t="shared" si="3"/>
        <v>0.5994805008672961</v>
      </c>
      <c r="L9" s="80">
        <f t="shared" si="1"/>
        <v>28.102516116088722</v>
      </c>
      <c r="M9" s="60"/>
      <c r="N9" s="100"/>
    </row>
    <row r="10" spans="1:14" ht="15.75" x14ac:dyDescent="0.25">
      <c r="A10" s="25" t="s">
        <v>18</v>
      </c>
      <c r="B10" s="6">
        <v>118</v>
      </c>
      <c r="C10" s="6" t="s">
        <v>16</v>
      </c>
      <c r="D10" s="6" t="s">
        <v>17</v>
      </c>
      <c r="E10" s="138">
        <v>59249.72</v>
      </c>
      <c r="F10" s="138">
        <v>27063.64</v>
      </c>
      <c r="G10" s="161">
        <f t="shared" si="2"/>
        <v>32186.080000000002</v>
      </c>
      <c r="H10" s="154">
        <v>16920</v>
      </c>
      <c r="I10" s="154">
        <v>574</v>
      </c>
      <c r="J10" s="27">
        <f t="shared" si="0"/>
        <v>1.9022505910165486</v>
      </c>
      <c r="K10" s="46">
        <f t="shared" si="3"/>
        <v>0.15218004728132389</v>
      </c>
      <c r="L10" s="80">
        <f t="shared" si="1"/>
        <v>29.477351916376307</v>
      </c>
      <c r="M10" s="60"/>
      <c r="N10" s="100"/>
    </row>
    <row r="11" spans="1:14" ht="15.75" x14ac:dyDescent="0.25">
      <c r="A11" s="25" t="s">
        <v>15</v>
      </c>
      <c r="B11" s="6">
        <v>133</v>
      </c>
      <c r="C11" s="6" t="s">
        <v>16</v>
      </c>
      <c r="D11" s="6" t="s">
        <v>17</v>
      </c>
      <c r="E11" s="138">
        <v>599756.07913015026</v>
      </c>
      <c r="F11" s="138">
        <v>119783.83797474425</v>
      </c>
      <c r="G11" s="161">
        <f t="shared" si="2"/>
        <v>479972.24115540599</v>
      </c>
      <c r="H11" s="154">
        <v>56600.034500407557</v>
      </c>
      <c r="I11" s="154">
        <v>2140.7099999999959</v>
      </c>
      <c r="J11" s="27">
        <f t="shared" si="0"/>
        <v>8.4800697630661315</v>
      </c>
      <c r="K11" s="46">
        <f t="shared" si="3"/>
        <v>0.67840558104529047</v>
      </c>
      <c r="L11" s="80">
        <f t="shared" si="1"/>
        <v>26.439842155363252</v>
      </c>
      <c r="M11" s="60"/>
      <c r="N11" s="100"/>
    </row>
    <row r="12" spans="1:14" ht="15.75" x14ac:dyDescent="0.25">
      <c r="A12" s="25" t="s">
        <v>15</v>
      </c>
      <c r="B12" s="6">
        <v>134</v>
      </c>
      <c r="C12" s="6" t="s">
        <v>16</v>
      </c>
      <c r="D12" s="6" t="s">
        <v>17</v>
      </c>
      <c r="E12" s="138">
        <v>881340.22049527848</v>
      </c>
      <c r="F12" s="138">
        <v>264242.83478668035</v>
      </c>
      <c r="G12" s="161">
        <f t="shared" si="2"/>
        <v>617097.38570859819</v>
      </c>
      <c r="H12" s="154">
        <v>128059.05617631524</v>
      </c>
      <c r="I12" s="154">
        <v>3311.690000000021</v>
      </c>
      <c r="J12" s="27">
        <f t="shared" si="0"/>
        <v>4.8188500222816062</v>
      </c>
      <c r="K12" s="46">
        <f t="shared" si="3"/>
        <v>0.38550800178252848</v>
      </c>
      <c r="L12" s="80">
        <f t="shared" si="1"/>
        <v>38.668793327972857</v>
      </c>
      <c r="M12" s="60"/>
      <c r="N12" s="100"/>
    </row>
    <row r="13" spans="1:14" ht="15.75" x14ac:dyDescent="0.25">
      <c r="A13" s="25" t="s">
        <v>15</v>
      </c>
      <c r="B13" s="6">
        <v>135</v>
      </c>
      <c r="C13" s="6" t="s">
        <v>16</v>
      </c>
      <c r="D13" s="6" t="s">
        <v>17</v>
      </c>
      <c r="E13" s="138">
        <v>574582.97902707267</v>
      </c>
      <c r="F13" s="138">
        <v>147703.57536471874</v>
      </c>
      <c r="G13" s="161">
        <f t="shared" si="2"/>
        <v>426879.40366235393</v>
      </c>
      <c r="H13" s="154">
        <v>69020.384408919825</v>
      </c>
      <c r="I13" s="154">
        <v>1961.3000000000068</v>
      </c>
      <c r="J13" s="27">
        <f t="shared" si="0"/>
        <v>6.1848308629122375</v>
      </c>
      <c r="K13" s="46">
        <f t="shared" si="3"/>
        <v>0.49478646903297901</v>
      </c>
      <c r="L13" s="80">
        <f t="shared" si="1"/>
        <v>35.191140778524236</v>
      </c>
      <c r="M13" s="60"/>
      <c r="N13" s="100"/>
    </row>
    <row r="14" spans="1:14" ht="15.75" x14ac:dyDescent="0.25">
      <c r="A14" s="25" t="s">
        <v>15</v>
      </c>
      <c r="B14" s="6">
        <v>146</v>
      </c>
      <c r="C14" s="6" t="s">
        <v>16</v>
      </c>
      <c r="D14" s="6" t="s">
        <v>17</v>
      </c>
      <c r="E14" s="138">
        <v>883412.53581987473</v>
      </c>
      <c r="F14" s="138">
        <v>197060.59695503605</v>
      </c>
      <c r="G14" s="161">
        <f t="shared" si="2"/>
        <v>686351.93886483868</v>
      </c>
      <c r="H14" s="154">
        <v>94233.466522349554</v>
      </c>
      <c r="I14" s="154">
        <v>2999.06</v>
      </c>
      <c r="J14" s="27">
        <f t="shared" si="0"/>
        <v>7.2835263754417348</v>
      </c>
      <c r="K14" s="46">
        <f t="shared" si="3"/>
        <v>0.58268211003533876</v>
      </c>
      <c r="L14" s="80">
        <f t="shared" si="1"/>
        <v>31.421000754352882</v>
      </c>
      <c r="M14" s="60"/>
      <c r="N14" s="100"/>
    </row>
    <row r="15" spans="1:14" ht="15.75" x14ac:dyDescent="0.25">
      <c r="A15" s="25" t="s">
        <v>15</v>
      </c>
      <c r="B15" s="6">
        <v>156</v>
      </c>
      <c r="C15" s="6" t="s">
        <v>16</v>
      </c>
      <c r="D15" s="6" t="s">
        <v>17</v>
      </c>
      <c r="E15" s="138">
        <v>971107.61050954671</v>
      </c>
      <c r="F15" s="138">
        <v>322127.45150275429</v>
      </c>
      <c r="G15" s="161">
        <f t="shared" si="2"/>
        <v>648980.15900679235</v>
      </c>
      <c r="H15" s="154">
        <v>118841.81638284271</v>
      </c>
      <c r="I15" s="154">
        <v>3898.9799999999796</v>
      </c>
      <c r="J15" s="27">
        <f t="shared" si="0"/>
        <v>5.4608737796142117</v>
      </c>
      <c r="K15" s="46">
        <f t="shared" si="3"/>
        <v>0.43686990236913692</v>
      </c>
      <c r="L15" s="80">
        <f t="shared" si="1"/>
        <v>30.480232364065301</v>
      </c>
      <c r="M15" s="60"/>
      <c r="N15" s="100"/>
    </row>
    <row r="16" spans="1:14" ht="15.75" x14ac:dyDescent="0.25">
      <c r="A16" s="25" t="s">
        <v>15</v>
      </c>
      <c r="B16" s="6">
        <v>250</v>
      </c>
      <c r="C16" s="6" t="s">
        <v>16</v>
      </c>
      <c r="D16" s="6" t="s">
        <v>17</v>
      </c>
      <c r="E16" s="138">
        <v>2917544.1599691841</v>
      </c>
      <c r="F16" s="138">
        <v>1086071.6176457442</v>
      </c>
      <c r="G16" s="161">
        <f t="shared" si="2"/>
        <v>1831472.5423234398</v>
      </c>
      <c r="H16" s="154">
        <v>383571.39899941738</v>
      </c>
      <c r="I16" s="154">
        <v>10654.989999999974</v>
      </c>
      <c r="J16" s="27">
        <f t="shared" si="0"/>
        <v>4.7747891190558285</v>
      </c>
      <c r="K16" s="46">
        <f t="shared" si="3"/>
        <v>0.38198312952446628</v>
      </c>
      <c r="L16" s="80">
        <f t="shared" si="1"/>
        <v>35.99922655951984</v>
      </c>
      <c r="M16" s="60"/>
      <c r="N16" s="100"/>
    </row>
    <row r="17" spans="1:13" ht="15.75" x14ac:dyDescent="0.25">
      <c r="A17" s="25" t="s">
        <v>15</v>
      </c>
      <c r="B17" s="6">
        <v>252</v>
      </c>
      <c r="C17" s="6" t="s">
        <v>16</v>
      </c>
      <c r="D17" s="6" t="s">
        <v>17</v>
      </c>
      <c r="E17" s="138">
        <v>168264.6295693017</v>
      </c>
      <c r="F17" s="138">
        <v>46737.055350095674</v>
      </c>
      <c r="G17" s="161">
        <f t="shared" si="2"/>
        <v>121527.57421920603</v>
      </c>
      <c r="H17" s="154">
        <v>20570.232089168756</v>
      </c>
      <c r="I17" s="154">
        <v>576.22999999999968</v>
      </c>
      <c r="J17" s="27">
        <f t="shared" si="0"/>
        <v>5.9079340326547074</v>
      </c>
      <c r="K17" s="46">
        <f t="shared" si="3"/>
        <v>0.4726347226123766</v>
      </c>
      <c r="L17" s="80">
        <f t="shared" si="1"/>
        <v>35.697954096747424</v>
      </c>
      <c r="M17" s="60"/>
    </row>
    <row r="18" spans="1:13" ht="15.75" x14ac:dyDescent="0.25">
      <c r="A18" s="25" t="s">
        <v>15</v>
      </c>
      <c r="B18" s="6">
        <v>261</v>
      </c>
      <c r="C18" s="6" t="s">
        <v>16</v>
      </c>
      <c r="D18" s="6" t="s">
        <v>17</v>
      </c>
      <c r="E18" s="138">
        <v>675946.48511389771</v>
      </c>
      <c r="F18" s="138">
        <v>282980.11441230291</v>
      </c>
      <c r="G18" s="161">
        <f t="shared" si="2"/>
        <v>392966.3707015948</v>
      </c>
      <c r="H18" s="154">
        <v>93633.920652371264</v>
      </c>
      <c r="I18" s="154">
        <v>2277</v>
      </c>
      <c r="J18" s="27">
        <f t="shared" si="0"/>
        <v>4.1968377267949313</v>
      </c>
      <c r="K18" s="46">
        <f t="shared" si="3"/>
        <v>0.33574701814359448</v>
      </c>
      <c r="L18" s="80">
        <f t="shared" si="1"/>
        <v>41.121616448120889</v>
      </c>
      <c r="M18" s="60"/>
    </row>
    <row r="19" spans="1:13" ht="15.75" x14ac:dyDescent="0.25">
      <c r="A19" s="25" t="s">
        <v>15</v>
      </c>
      <c r="B19" s="6">
        <v>263</v>
      </c>
      <c r="C19" s="6" t="s">
        <v>16</v>
      </c>
      <c r="D19" s="6" t="s">
        <v>17</v>
      </c>
      <c r="E19" s="138">
        <v>604377.12106036337</v>
      </c>
      <c r="F19" s="138">
        <v>262837.33789187903</v>
      </c>
      <c r="G19" s="161">
        <f t="shared" si="2"/>
        <v>341539.78316848434</v>
      </c>
      <c r="H19" s="154">
        <v>85861.607151078264</v>
      </c>
      <c r="I19" s="154">
        <v>1966.3499999999917</v>
      </c>
      <c r="J19" s="27">
        <f t="shared" si="0"/>
        <v>3.9777939698650893</v>
      </c>
      <c r="K19" s="46">
        <f t="shared" si="3"/>
        <v>0.31822351758920714</v>
      </c>
      <c r="L19" s="80">
        <f t="shared" si="1"/>
        <v>43.665475195707081</v>
      </c>
      <c r="M19" s="60"/>
    </row>
    <row r="20" spans="1:13" ht="15.75" x14ac:dyDescent="0.25">
      <c r="A20" s="25" t="s">
        <v>15</v>
      </c>
      <c r="B20" s="6">
        <v>264</v>
      </c>
      <c r="C20" s="6" t="s">
        <v>16</v>
      </c>
      <c r="D20" s="6" t="s">
        <v>17</v>
      </c>
      <c r="E20" s="138">
        <v>1006286.8224717248</v>
      </c>
      <c r="F20" s="138">
        <v>366849.80984118965</v>
      </c>
      <c r="G20" s="161">
        <f t="shared" si="2"/>
        <v>639437.01263053517</v>
      </c>
      <c r="H20" s="154">
        <v>134743.26653295904</v>
      </c>
      <c r="I20" s="154">
        <v>3753.2000000000166</v>
      </c>
      <c r="J20" s="27">
        <f t="shared" si="0"/>
        <v>4.7455953019672776</v>
      </c>
      <c r="K20" s="46">
        <f t="shared" si="3"/>
        <v>0.37964762415738224</v>
      </c>
      <c r="L20" s="80">
        <f t="shared" si="1"/>
        <v>35.900902305488238</v>
      </c>
      <c r="M20" s="60"/>
    </row>
    <row r="21" spans="1:13" ht="15.75" x14ac:dyDescent="0.25">
      <c r="A21" s="25" t="s">
        <v>15</v>
      </c>
      <c r="B21" s="6">
        <v>265</v>
      </c>
      <c r="C21" s="6" t="s">
        <v>16</v>
      </c>
      <c r="D21" s="6" t="s">
        <v>17</v>
      </c>
      <c r="E21" s="138">
        <v>408333.14143883478</v>
      </c>
      <c r="F21" s="138">
        <v>111825.79353561542</v>
      </c>
      <c r="G21" s="161">
        <f t="shared" si="2"/>
        <v>296507.34790321934</v>
      </c>
      <c r="H21" s="154">
        <v>43815.600508223361</v>
      </c>
      <c r="I21" s="154">
        <v>1768.4699999999982</v>
      </c>
      <c r="J21" s="27">
        <f t="shared" si="0"/>
        <v>6.7671638517785579</v>
      </c>
      <c r="K21" s="46">
        <f t="shared" si="3"/>
        <v>0.54137310814228468</v>
      </c>
      <c r="L21" s="80">
        <f t="shared" si="1"/>
        <v>24.775993094722221</v>
      </c>
      <c r="M21" s="60"/>
    </row>
    <row r="22" spans="1:13" ht="15.75" x14ac:dyDescent="0.25">
      <c r="A22" s="25" t="s">
        <v>15</v>
      </c>
      <c r="B22" s="6">
        <v>270</v>
      </c>
      <c r="C22" s="6" t="s">
        <v>16</v>
      </c>
      <c r="D22" s="6" t="s">
        <v>17</v>
      </c>
      <c r="E22" s="138">
        <v>1803550.0390895971</v>
      </c>
      <c r="F22" s="138">
        <v>908234.68936364946</v>
      </c>
      <c r="G22" s="161">
        <f t="shared" si="2"/>
        <v>895315.3497259476</v>
      </c>
      <c r="H22" s="154">
        <v>314882.94309982815</v>
      </c>
      <c r="I22" s="154">
        <v>6162.5900000000183</v>
      </c>
      <c r="J22" s="27">
        <f t="shared" si="0"/>
        <v>2.843327558209793</v>
      </c>
      <c r="K22" s="46">
        <f t="shared" si="3"/>
        <v>0.22746620465678344</v>
      </c>
      <c r="L22" s="80">
        <f t="shared" si="1"/>
        <v>51.095877398922724</v>
      </c>
      <c r="M22" s="60"/>
    </row>
    <row r="23" spans="1:13" ht="15.75" x14ac:dyDescent="0.25">
      <c r="A23" s="25" t="s">
        <v>15</v>
      </c>
      <c r="B23" s="6">
        <v>272</v>
      </c>
      <c r="C23" s="6" t="s">
        <v>16</v>
      </c>
      <c r="D23" s="6" t="s">
        <v>17</v>
      </c>
      <c r="E23" s="138">
        <v>173744.09677987936</v>
      </c>
      <c r="F23" s="138">
        <v>22902.172536157654</v>
      </c>
      <c r="G23" s="161">
        <f t="shared" si="2"/>
        <v>150841.9242437217</v>
      </c>
      <c r="H23" s="154">
        <v>9920.513322616609</v>
      </c>
      <c r="I23" s="154">
        <v>641.61000000000081</v>
      </c>
      <c r="J23" s="27">
        <f t="shared" si="0"/>
        <v>15.20505233331374</v>
      </c>
      <c r="K23" s="46">
        <f t="shared" si="3"/>
        <v>1.2164041866650992</v>
      </c>
      <c r="L23" s="80">
        <f t="shared" si="1"/>
        <v>15.461905710036621</v>
      </c>
      <c r="M23" s="60"/>
    </row>
    <row r="24" spans="1:13" ht="15.75" x14ac:dyDescent="0.25">
      <c r="A24" s="25" t="s">
        <v>15</v>
      </c>
      <c r="B24" s="6">
        <v>275</v>
      </c>
      <c r="C24" s="6" t="s">
        <v>16</v>
      </c>
      <c r="D24" s="6" t="s">
        <v>17</v>
      </c>
      <c r="E24" s="138">
        <v>746474.52915379556</v>
      </c>
      <c r="F24" s="138">
        <v>271460.64625571761</v>
      </c>
      <c r="G24" s="161">
        <f t="shared" si="2"/>
        <v>475013.88289807795</v>
      </c>
      <c r="H24" s="154">
        <v>100301.53458354855</v>
      </c>
      <c r="I24" s="154">
        <v>2635.5699999999983</v>
      </c>
      <c r="J24" s="27">
        <f t="shared" si="0"/>
        <v>4.7358585775415412</v>
      </c>
      <c r="K24" s="46">
        <f t="shared" si="3"/>
        <v>0.37886868620332331</v>
      </c>
      <c r="L24" s="80">
        <f t="shared" si="1"/>
        <v>38.056866098623303</v>
      </c>
      <c r="M24" s="60"/>
    </row>
    <row r="25" spans="1:13" ht="15.75" x14ac:dyDescent="0.25">
      <c r="A25" s="25" t="s">
        <v>15</v>
      </c>
      <c r="B25" s="6">
        <v>288</v>
      </c>
      <c r="C25" s="6" t="s">
        <v>16</v>
      </c>
      <c r="D25" s="6" t="s">
        <v>17</v>
      </c>
      <c r="E25" s="138">
        <v>1256485.3426325764</v>
      </c>
      <c r="F25" s="138">
        <v>401693.39831096394</v>
      </c>
      <c r="G25" s="161">
        <f t="shared" si="2"/>
        <v>854791.94432161236</v>
      </c>
      <c r="H25" s="154">
        <v>138257.55962549616</v>
      </c>
      <c r="I25" s="154">
        <v>4377.3699999999953</v>
      </c>
      <c r="J25" s="27">
        <f t="shared" si="0"/>
        <v>6.1826054693647263</v>
      </c>
      <c r="K25" s="46">
        <f t="shared" si="3"/>
        <v>0.4946084375491781</v>
      </c>
      <c r="L25" s="80">
        <f t="shared" si="1"/>
        <v>31.584618075578785</v>
      </c>
      <c r="M25" s="60"/>
    </row>
    <row r="26" spans="1:13" ht="15.75" x14ac:dyDescent="0.25">
      <c r="A26" s="25" t="s">
        <v>15</v>
      </c>
      <c r="B26" s="6">
        <v>294</v>
      </c>
      <c r="C26" s="6" t="s">
        <v>16</v>
      </c>
      <c r="D26" s="6" t="s">
        <v>17</v>
      </c>
      <c r="E26" s="138">
        <v>731362.1143382953</v>
      </c>
      <c r="F26" s="138">
        <v>159160.18822822612</v>
      </c>
      <c r="G26" s="161">
        <f t="shared" si="2"/>
        <v>572201.92611006915</v>
      </c>
      <c r="H26" s="154">
        <v>66777.79241775535</v>
      </c>
      <c r="I26" s="154">
        <v>3318.1799999999967</v>
      </c>
      <c r="J26" s="27">
        <f t="shared" si="0"/>
        <v>8.568745767012329</v>
      </c>
      <c r="K26" s="46">
        <f t="shared" si="3"/>
        <v>0.68549966136098628</v>
      </c>
      <c r="L26" s="80">
        <f t="shared" si="1"/>
        <v>20.124825180597622</v>
      </c>
      <c r="M26" s="41"/>
    </row>
    <row r="27" spans="1:13" ht="15.75" x14ac:dyDescent="0.25">
      <c r="A27" s="25" t="s">
        <v>18</v>
      </c>
      <c r="B27" s="6">
        <v>350</v>
      </c>
      <c r="C27" s="6" t="s">
        <v>16</v>
      </c>
      <c r="D27" s="6" t="s">
        <v>17</v>
      </c>
      <c r="E27" s="138">
        <v>317306.24205682252</v>
      </c>
      <c r="F27" s="138">
        <v>47318.8</v>
      </c>
      <c r="G27" s="161">
        <f t="shared" si="2"/>
        <v>269987.44205682253</v>
      </c>
      <c r="H27" s="154">
        <v>28726</v>
      </c>
      <c r="I27" s="154">
        <v>1519</v>
      </c>
      <c r="J27" s="27">
        <f t="shared" si="0"/>
        <v>9.3987134323199371</v>
      </c>
      <c r="K27" s="46">
        <f t="shared" si="3"/>
        <v>0.75189707458559496</v>
      </c>
      <c r="L27" s="80">
        <f t="shared" si="1"/>
        <v>18.911125740618829</v>
      </c>
      <c r="M27" s="41"/>
    </row>
    <row r="28" spans="1:13" ht="15.75" x14ac:dyDescent="0.25">
      <c r="A28" s="25" t="s">
        <v>15</v>
      </c>
      <c r="B28" s="6">
        <v>351</v>
      </c>
      <c r="C28" s="6" t="s">
        <v>16</v>
      </c>
      <c r="D28" s="6" t="s">
        <v>17</v>
      </c>
      <c r="E28" s="138">
        <v>469651.55068388575</v>
      </c>
      <c r="F28" s="138">
        <v>191355.20448848334</v>
      </c>
      <c r="G28" s="161">
        <f t="shared" si="2"/>
        <v>278296.34619540244</v>
      </c>
      <c r="H28" s="154">
        <v>73690.203624563903</v>
      </c>
      <c r="I28" s="154">
        <v>1766.990000000005</v>
      </c>
      <c r="J28" s="27">
        <f t="shared" si="0"/>
        <v>3.7765718169712739</v>
      </c>
      <c r="K28" s="46">
        <f t="shared" si="3"/>
        <v>0.30212574535770192</v>
      </c>
      <c r="L28" s="80">
        <f t="shared" si="1"/>
        <v>41.703803431011885</v>
      </c>
      <c r="M28" s="41"/>
    </row>
    <row r="29" spans="1:13" ht="15.75" x14ac:dyDescent="0.25">
      <c r="A29" s="25" t="s">
        <v>15</v>
      </c>
      <c r="B29" s="6">
        <v>353</v>
      </c>
      <c r="C29" s="6" t="s">
        <v>16</v>
      </c>
      <c r="D29" s="6" t="s">
        <v>17</v>
      </c>
      <c r="E29" s="138">
        <v>53794.650902881105</v>
      </c>
      <c r="F29" s="138">
        <v>12694.803757615615</v>
      </c>
      <c r="G29" s="161">
        <f t="shared" si="2"/>
        <v>41099.847145265492</v>
      </c>
      <c r="H29" s="154">
        <v>6534.8425274450692</v>
      </c>
      <c r="I29" s="154">
        <v>204.67999999999947</v>
      </c>
      <c r="J29" s="27">
        <f t="shared" si="0"/>
        <v>6.2893400985033869</v>
      </c>
      <c r="K29" s="46">
        <f t="shared" si="3"/>
        <v>0.50314720788027101</v>
      </c>
      <c r="L29" s="80">
        <f t="shared" si="1"/>
        <v>31.927118074287112</v>
      </c>
      <c r="M29" s="41"/>
    </row>
    <row r="30" spans="1:13" ht="15.75" x14ac:dyDescent="0.25">
      <c r="A30" s="25" t="s">
        <v>15</v>
      </c>
      <c r="B30" s="6">
        <v>355</v>
      </c>
      <c r="C30" s="6" t="s">
        <v>16</v>
      </c>
      <c r="D30" s="6" t="s">
        <v>17</v>
      </c>
      <c r="E30" s="138">
        <v>1489134.8181443114</v>
      </c>
      <c r="F30" s="138">
        <v>720465.26258620992</v>
      </c>
      <c r="G30" s="161">
        <f t="shared" si="2"/>
        <v>768669.55555810151</v>
      </c>
      <c r="H30" s="154">
        <v>246438.2471992785</v>
      </c>
      <c r="I30" s="154">
        <v>5308.3399999999865</v>
      </c>
      <c r="J30" s="27">
        <f t="shared" si="0"/>
        <v>3.1191163072042496</v>
      </c>
      <c r="K30" s="46">
        <f t="shared" si="3"/>
        <v>0.24952930457633996</v>
      </c>
      <c r="L30" s="80">
        <f t="shared" si="1"/>
        <v>46.424729237252912</v>
      </c>
      <c r="M30" s="41"/>
    </row>
    <row r="31" spans="1:13" ht="15.75" x14ac:dyDescent="0.25">
      <c r="A31" s="25" t="s">
        <v>15</v>
      </c>
      <c r="B31" s="6">
        <v>361</v>
      </c>
      <c r="C31" s="6" t="s">
        <v>16</v>
      </c>
      <c r="D31" s="6" t="s">
        <v>17</v>
      </c>
      <c r="E31" s="138">
        <v>496374.83114721195</v>
      </c>
      <c r="F31" s="138">
        <v>133189.24709139526</v>
      </c>
      <c r="G31" s="161">
        <f t="shared" si="2"/>
        <v>363185.5840558167</v>
      </c>
      <c r="H31" s="154">
        <v>50210.410695794606</v>
      </c>
      <c r="I31" s="154">
        <v>1653.6200000000058</v>
      </c>
      <c r="J31" s="27">
        <f t="shared" si="0"/>
        <v>7.2332725230274892</v>
      </c>
      <c r="K31" s="46">
        <f t="shared" si="3"/>
        <v>0.57866180184219917</v>
      </c>
      <c r="L31" s="80">
        <f t="shared" si="1"/>
        <v>30.363935303028768</v>
      </c>
      <c r="M31" s="41"/>
    </row>
    <row r="32" spans="1:13" ht="15.75" x14ac:dyDescent="0.25">
      <c r="A32" s="25" t="s">
        <v>18</v>
      </c>
      <c r="B32" s="6">
        <v>364</v>
      </c>
      <c r="C32" s="6" t="s">
        <v>16</v>
      </c>
      <c r="D32" s="6" t="s">
        <v>17</v>
      </c>
      <c r="E32" s="138">
        <v>96686.399999999994</v>
      </c>
      <c r="F32" s="138">
        <v>25707.33</v>
      </c>
      <c r="G32" s="161">
        <f t="shared" si="2"/>
        <v>70979.069999999992</v>
      </c>
      <c r="H32" s="154">
        <v>11120</v>
      </c>
      <c r="I32" s="154">
        <v>1165</v>
      </c>
      <c r="J32" s="27">
        <f t="shared" si="0"/>
        <v>6.3830098920863305</v>
      </c>
      <c r="K32" s="46">
        <f t="shared" si="3"/>
        <v>0.51064079136690643</v>
      </c>
      <c r="L32" s="80">
        <f t="shared" si="1"/>
        <v>9.5450643776824027</v>
      </c>
      <c r="M32" s="41"/>
    </row>
    <row r="33" spans="1:13" ht="15.75" x14ac:dyDescent="0.25">
      <c r="A33" s="25" t="s">
        <v>15</v>
      </c>
      <c r="B33" s="6">
        <v>365</v>
      </c>
      <c r="C33" s="6" t="s">
        <v>16</v>
      </c>
      <c r="D33" s="6" t="s">
        <v>17</v>
      </c>
      <c r="E33" s="138">
        <v>1266349.8585691417</v>
      </c>
      <c r="F33" s="138">
        <v>503524.5678022714</v>
      </c>
      <c r="G33" s="161">
        <f t="shared" si="2"/>
        <v>762825.29076687037</v>
      </c>
      <c r="H33" s="154">
        <v>169035.63065317078</v>
      </c>
      <c r="I33" s="154">
        <v>4094.3900000000167</v>
      </c>
      <c r="J33" s="27">
        <f t="shared" si="0"/>
        <v>4.5128076714905392</v>
      </c>
      <c r="K33" s="46">
        <f t="shared" si="3"/>
        <v>0.36102461371924316</v>
      </c>
      <c r="L33" s="80">
        <f t="shared" si="1"/>
        <v>41.284692140506912</v>
      </c>
      <c r="M33" s="41"/>
    </row>
    <row r="34" spans="1:13" ht="15.75" x14ac:dyDescent="0.25">
      <c r="A34" s="25" t="s">
        <v>15</v>
      </c>
      <c r="B34" s="6">
        <v>375</v>
      </c>
      <c r="C34" s="6" t="s">
        <v>16</v>
      </c>
      <c r="D34" s="6" t="s">
        <v>17</v>
      </c>
      <c r="E34" s="138">
        <v>1023116.0878479573</v>
      </c>
      <c r="F34" s="138">
        <v>513798.78114171833</v>
      </c>
      <c r="G34" s="161">
        <f t="shared" si="2"/>
        <v>509317.30670623895</v>
      </c>
      <c r="H34" s="154">
        <v>170529.30894515823</v>
      </c>
      <c r="I34" s="154">
        <v>3359.8400000000161</v>
      </c>
      <c r="J34" s="27">
        <f t="shared" si="0"/>
        <v>2.9866848687578629</v>
      </c>
      <c r="K34" s="46">
        <f t="shared" si="3"/>
        <v>0.23893478950062902</v>
      </c>
      <c r="L34" s="80">
        <f t="shared" si="1"/>
        <v>50.755187433079378</v>
      </c>
      <c r="M34" s="41"/>
    </row>
    <row r="35" spans="1:13" ht="15.75" x14ac:dyDescent="0.25">
      <c r="A35" s="25" t="s">
        <v>18</v>
      </c>
      <c r="B35" s="6">
        <v>417</v>
      </c>
      <c r="C35" s="6" t="s">
        <v>16</v>
      </c>
      <c r="D35" s="6" t="s">
        <v>17</v>
      </c>
      <c r="E35" s="138">
        <v>57729</v>
      </c>
      <c r="F35" s="138">
        <v>9068.9699999999993</v>
      </c>
      <c r="G35" s="161">
        <f t="shared" si="2"/>
        <v>48660.03</v>
      </c>
      <c r="H35" s="154">
        <v>5165</v>
      </c>
      <c r="I35" s="154">
        <v>627</v>
      </c>
      <c r="J35" s="27">
        <f t="shared" si="0"/>
        <v>9.4211093901258476</v>
      </c>
      <c r="K35" s="46">
        <f t="shared" si="3"/>
        <v>0.75368875121006784</v>
      </c>
      <c r="L35" s="80">
        <f t="shared" si="1"/>
        <v>8.2376395534290268</v>
      </c>
      <c r="M35" s="162"/>
    </row>
    <row r="36" spans="1:13" ht="15.75" x14ac:dyDescent="0.25">
      <c r="A36" s="25" t="s">
        <v>15</v>
      </c>
      <c r="B36" s="6">
        <v>452</v>
      </c>
      <c r="C36" s="6" t="s">
        <v>16</v>
      </c>
      <c r="D36" s="6" t="s">
        <v>17</v>
      </c>
      <c r="E36" s="138">
        <v>328849.15529863595</v>
      </c>
      <c r="F36" s="138">
        <v>93898.549337134071</v>
      </c>
      <c r="G36" s="161">
        <f t="shared" si="2"/>
        <v>234950.60596150189</v>
      </c>
      <c r="H36" s="154">
        <v>31762.446513158011</v>
      </c>
      <c r="I36" s="154">
        <v>1315.8600000000015</v>
      </c>
      <c r="J36" s="27">
        <f t="shared" ref="J36:J99" si="4">+G36/H36</f>
        <v>7.397119295082339</v>
      </c>
      <c r="K36" s="46">
        <f t="shared" si="3"/>
        <v>0.59176954360658707</v>
      </c>
      <c r="L36" s="80">
        <f t="shared" ref="L36:L67" si="5">+H36/I36</f>
        <v>24.138165544326885</v>
      </c>
      <c r="M36" s="162"/>
    </row>
    <row r="37" spans="1:13" ht="15.75" x14ac:dyDescent="0.25">
      <c r="A37" s="25" t="s">
        <v>19</v>
      </c>
      <c r="B37" s="6">
        <v>460</v>
      </c>
      <c r="C37" s="6" t="s">
        <v>16</v>
      </c>
      <c r="D37" s="6" t="s">
        <v>17</v>
      </c>
      <c r="E37" s="138">
        <v>2265285.4048147146</v>
      </c>
      <c r="F37" s="138">
        <v>1056120.488772992</v>
      </c>
      <c r="G37" s="161">
        <f t="shared" si="2"/>
        <v>1209164.9160417225</v>
      </c>
      <c r="H37" s="154">
        <v>398618</v>
      </c>
      <c r="I37" s="154">
        <v>9307.4190000000071</v>
      </c>
      <c r="J37" s="27">
        <f t="shared" si="4"/>
        <v>3.0333926617506548</v>
      </c>
      <c r="K37" s="46">
        <f t="shared" si="3"/>
        <v>0.24267141294005237</v>
      </c>
      <c r="L37" s="80">
        <f t="shared" si="5"/>
        <v>42.827984858100798</v>
      </c>
      <c r="M37" s="162"/>
    </row>
    <row r="38" spans="1:13" ht="15.75" x14ac:dyDescent="0.25">
      <c r="A38" s="25" t="s">
        <v>19</v>
      </c>
      <c r="B38" s="6">
        <v>464</v>
      </c>
      <c r="C38" s="6" t="s">
        <v>16</v>
      </c>
      <c r="D38" s="6" t="s">
        <v>17</v>
      </c>
      <c r="E38" s="138">
        <v>917088.10936500353</v>
      </c>
      <c r="F38" s="138">
        <v>137768.21276704982</v>
      </c>
      <c r="G38" s="161">
        <f t="shared" si="2"/>
        <v>779319.89659795375</v>
      </c>
      <c r="H38" s="154">
        <v>51153</v>
      </c>
      <c r="I38" s="154">
        <v>4819.6499999999987</v>
      </c>
      <c r="J38" s="27">
        <f t="shared" si="4"/>
        <v>15.23507705506918</v>
      </c>
      <c r="K38" s="46">
        <f t="shared" si="3"/>
        <v>1.2188061644055344</v>
      </c>
      <c r="L38" s="80">
        <f t="shared" si="5"/>
        <v>10.613426286141113</v>
      </c>
      <c r="M38" s="162"/>
    </row>
    <row r="39" spans="1:13" ht="15.75" x14ac:dyDescent="0.25">
      <c r="A39" s="25" t="s">
        <v>19</v>
      </c>
      <c r="B39" s="6">
        <v>465</v>
      </c>
      <c r="C39" s="6" t="s">
        <v>16</v>
      </c>
      <c r="D39" s="6" t="s">
        <v>17</v>
      </c>
      <c r="E39" s="138">
        <v>2073100.6756879117</v>
      </c>
      <c r="F39" s="138">
        <v>485740.49645893235</v>
      </c>
      <c r="G39" s="161">
        <f t="shared" si="2"/>
        <v>1587360.1792289794</v>
      </c>
      <c r="H39" s="154">
        <v>215641</v>
      </c>
      <c r="I39" s="154">
        <v>11479.742999999997</v>
      </c>
      <c r="J39" s="27">
        <f t="shared" si="4"/>
        <v>7.3611241796735287</v>
      </c>
      <c r="K39" s="46">
        <f t="shared" si="3"/>
        <v>0.58888993437388226</v>
      </c>
      <c r="L39" s="80">
        <f t="shared" si="5"/>
        <v>18.784479757081677</v>
      </c>
      <c r="M39" s="162"/>
    </row>
    <row r="40" spans="1:13" ht="15.75" x14ac:dyDescent="0.25">
      <c r="A40" s="25" t="s">
        <v>19</v>
      </c>
      <c r="B40" s="6">
        <v>465</v>
      </c>
      <c r="C40" s="6" t="s">
        <v>16</v>
      </c>
      <c r="D40" s="6" t="s">
        <v>20</v>
      </c>
      <c r="E40" s="138">
        <v>8658.213973135682</v>
      </c>
      <c r="F40" s="138">
        <v>104.05131760051569</v>
      </c>
      <c r="G40" s="161">
        <f t="shared" si="2"/>
        <v>8554.1626555351668</v>
      </c>
      <c r="H40" s="154">
        <v>82</v>
      </c>
      <c r="I40" s="154">
        <v>28.302000000000003</v>
      </c>
      <c r="J40" s="27">
        <f t="shared" si="4"/>
        <v>104.3190567748191</v>
      </c>
      <c r="K40" s="46">
        <f>J40/$J$133</f>
        <v>2.2570111807619884</v>
      </c>
      <c r="L40" s="80">
        <f t="shared" si="5"/>
        <v>2.8973217440463568</v>
      </c>
      <c r="M40" s="162"/>
    </row>
    <row r="41" spans="1:13" ht="15.75" x14ac:dyDescent="0.25">
      <c r="A41" s="25" t="s">
        <v>19</v>
      </c>
      <c r="B41" s="6">
        <v>465</v>
      </c>
      <c r="C41" s="6" t="s">
        <v>16</v>
      </c>
      <c r="D41" s="6" t="s">
        <v>21</v>
      </c>
      <c r="E41" s="138">
        <v>10101.249635324961</v>
      </c>
      <c r="F41" s="138">
        <v>84.294484936752667</v>
      </c>
      <c r="G41" s="161">
        <f t="shared" si="2"/>
        <v>10016.955150388208</v>
      </c>
      <c r="H41" s="154">
        <v>69</v>
      </c>
      <c r="I41" s="154">
        <v>33.019000000000005</v>
      </c>
      <c r="J41" s="27">
        <f t="shared" si="4"/>
        <v>145.17326304910446</v>
      </c>
      <c r="K41" s="46">
        <f>J41/$J$133</f>
        <v>3.1409187159044669</v>
      </c>
      <c r="L41" s="80">
        <f t="shared" si="5"/>
        <v>2.089705926890578</v>
      </c>
      <c r="M41" s="60"/>
    </row>
    <row r="42" spans="1:13" ht="15.75" x14ac:dyDescent="0.25">
      <c r="A42" s="25" t="s">
        <v>15</v>
      </c>
      <c r="B42" s="6">
        <v>467</v>
      </c>
      <c r="C42" s="6" t="s">
        <v>16</v>
      </c>
      <c r="D42" s="6" t="s">
        <v>17</v>
      </c>
      <c r="E42" s="138">
        <v>1891532.7304969141</v>
      </c>
      <c r="F42" s="138">
        <v>891263.75050265633</v>
      </c>
      <c r="G42" s="161">
        <f t="shared" si="2"/>
        <v>1000268.9799942578</v>
      </c>
      <c r="H42" s="154">
        <v>297589.46776370687</v>
      </c>
      <c r="I42" s="154">
        <v>5488.4500000000071</v>
      </c>
      <c r="J42" s="27">
        <f t="shared" si="4"/>
        <v>3.3612378405424455</v>
      </c>
      <c r="K42" s="46">
        <f t="shared" si="3"/>
        <v>0.26889902724339565</v>
      </c>
      <c r="L42" s="80">
        <f t="shared" si="5"/>
        <v>54.221040141334342</v>
      </c>
      <c r="M42" s="60"/>
    </row>
    <row r="43" spans="1:13" ht="15.75" x14ac:dyDescent="0.25">
      <c r="A43" s="25" t="s">
        <v>19</v>
      </c>
      <c r="B43" s="6">
        <v>470</v>
      </c>
      <c r="C43" s="6" t="s">
        <v>16</v>
      </c>
      <c r="D43" s="6" t="s">
        <v>17</v>
      </c>
      <c r="E43" s="138">
        <v>686921.51247277251</v>
      </c>
      <c r="F43" s="138">
        <v>289404.31948324142</v>
      </c>
      <c r="G43" s="161">
        <f t="shared" si="2"/>
        <v>397517.19298953109</v>
      </c>
      <c r="H43" s="154">
        <v>109604</v>
      </c>
      <c r="I43" s="154">
        <v>3449.1490000000003</v>
      </c>
      <c r="J43" s="27">
        <f t="shared" si="4"/>
        <v>3.6268493210971413</v>
      </c>
      <c r="K43" s="46">
        <f t="shared" si="3"/>
        <v>0.2901479456877713</v>
      </c>
      <c r="L43" s="80">
        <f t="shared" si="5"/>
        <v>31.777113717035707</v>
      </c>
      <c r="M43" s="60"/>
    </row>
    <row r="44" spans="1:13" ht="15.75" x14ac:dyDescent="0.25">
      <c r="A44" s="25" t="s">
        <v>19</v>
      </c>
      <c r="B44" s="6">
        <v>472</v>
      </c>
      <c r="C44" s="6" t="s">
        <v>16</v>
      </c>
      <c r="D44" s="6" t="s">
        <v>17</v>
      </c>
      <c r="E44" s="138">
        <v>706486.24527415459</v>
      </c>
      <c r="F44" s="138">
        <v>189241.5126119816</v>
      </c>
      <c r="G44" s="161">
        <f t="shared" si="2"/>
        <v>517244.73266217299</v>
      </c>
      <c r="H44" s="154">
        <v>67609</v>
      </c>
      <c r="I44" s="154">
        <v>3748.1950000000002</v>
      </c>
      <c r="J44" s="27">
        <f t="shared" si="4"/>
        <v>7.6505307379516481</v>
      </c>
      <c r="K44" s="46">
        <f t="shared" si="3"/>
        <v>0.61204245903613186</v>
      </c>
      <c r="L44" s="80">
        <f t="shared" si="5"/>
        <v>18.037748836439938</v>
      </c>
      <c r="M44" s="60"/>
    </row>
    <row r="45" spans="1:13" ht="15.75" x14ac:dyDescent="0.25">
      <c r="A45" s="25" t="s">
        <v>19</v>
      </c>
      <c r="B45" s="6">
        <v>475</v>
      </c>
      <c r="C45" s="6" t="s">
        <v>16</v>
      </c>
      <c r="D45" s="6" t="s">
        <v>17</v>
      </c>
      <c r="E45" s="138">
        <v>757406.62633602414</v>
      </c>
      <c r="F45" s="138">
        <v>131584.00377822274</v>
      </c>
      <c r="G45" s="161">
        <f t="shared" si="2"/>
        <v>625822.62255780143</v>
      </c>
      <c r="H45" s="154">
        <v>58451</v>
      </c>
      <c r="I45" s="154">
        <v>4233.4490000000005</v>
      </c>
      <c r="J45" s="27">
        <f t="shared" si="4"/>
        <v>10.706790688915527</v>
      </c>
      <c r="K45" s="46">
        <f t="shared" si="3"/>
        <v>0.85654325511324214</v>
      </c>
      <c r="L45" s="80">
        <f t="shared" si="5"/>
        <v>13.806945589754356</v>
      </c>
      <c r="M45" s="60"/>
    </row>
    <row r="46" spans="1:13" ht="15.75" x14ac:dyDescent="0.25">
      <c r="A46" s="25" t="s">
        <v>19</v>
      </c>
      <c r="B46" s="6">
        <v>476</v>
      </c>
      <c r="C46" s="6" t="s">
        <v>16</v>
      </c>
      <c r="D46" s="6" t="s">
        <v>17</v>
      </c>
      <c r="E46" s="138">
        <v>898061.54724088684</v>
      </c>
      <c r="F46" s="138">
        <v>236629.89343064034</v>
      </c>
      <c r="G46" s="161">
        <f t="shared" si="2"/>
        <v>661431.6538102465</v>
      </c>
      <c r="H46" s="154">
        <v>88250</v>
      </c>
      <c r="I46" s="154">
        <v>5009.146999999999</v>
      </c>
      <c r="J46" s="27">
        <f t="shared" si="4"/>
        <v>7.4949762471416035</v>
      </c>
      <c r="K46" s="46">
        <f t="shared" si="3"/>
        <v>0.59959809977132827</v>
      </c>
      <c r="L46" s="80">
        <f t="shared" si="5"/>
        <v>17.617770051467847</v>
      </c>
      <c r="M46" s="60"/>
    </row>
    <row r="47" spans="1:13" ht="15.75" x14ac:dyDescent="0.25">
      <c r="A47" s="25" t="s">
        <v>19</v>
      </c>
      <c r="B47" s="6">
        <v>477</v>
      </c>
      <c r="C47" s="6" t="s">
        <v>16</v>
      </c>
      <c r="D47" s="6" t="s">
        <v>17</v>
      </c>
      <c r="E47" s="138">
        <v>1777519.5705245815</v>
      </c>
      <c r="F47" s="138">
        <v>894190.15342495556</v>
      </c>
      <c r="G47" s="161">
        <f t="shared" si="2"/>
        <v>883329.41709962592</v>
      </c>
      <c r="H47" s="154">
        <v>346040</v>
      </c>
      <c r="I47" s="154">
        <v>8909.6479999999992</v>
      </c>
      <c r="J47" s="27">
        <f t="shared" si="4"/>
        <v>2.5526800864051147</v>
      </c>
      <c r="K47" s="46">
        <f t="shared" si="3"/>
        <v>0.20421440691240916</v>
      </c>
      <c r="L47" s="80">
        <f t="shared" si="5"/>
        <v>38.838795876110936</v>
      </c>
      <c r="M47" s="60"/>
    </row>
    <row r="48" spans="1:13" ht="15.75" x14ac:dyDescent="0.25">
      <c r="A48" s="25" t="s">
        <v>19</v>
      </c>
      <c r="B48" s="6">
        <v>478</v>
      </c>
      <c r="C48" s="6" t="s">
        <v>16</v>
      </c>
      <c r="D48" s="6" t="s">
        <v>17</v>
      </c>
      <c r="E48" s="138">
        <v>660218.59665886196</v>
      </c>
      <c r="F48" s="138">
        <v>140974.02113218969</v>
      </c>
      <c r="G48" s="161">
        <f t="shared" si="2"/>
        <v>519244.5755266723</v>
      </c>
      <c r="H48" s="154">
        <v>48301</v>
      </c>
      <c r="I48" s="154">
        <v>3512.9049999999997</v>
      </c>
      <c r="J48" s="27">
        <f t="shared" si="4"/>
        <v>10.7501827193365</v>
      </c>
      <c r="K48" s="46">
        <f t="shared" si="3"/>
        <v>0.86001461754691999</v>
      </c>
      <c r="L48" s="80">
        <f t="shared" si="5"/>
        <v>13.749589015359085</v>
      </c>
      <c r="M48" s="60"/>
    </row>
    <row r="49" spans="1:13" ht="15.75" x14ac:dyDescent="0.25">
      <c r="A49" s="25" t="s">
        <v>19</v>
      </c>
      <c r="B49" s="6">
        <v>479</v>
      </c>
      <c r="C49" s="6" t="s">
        <v>16</v>
      </c>
      <c r="D49" s="6" t="s">
        <v>17</v>
      </c>
      <c r="E49" s="138">
        <v>198345.01343149092</v>
      </c>
      <c r="F49" s="138">
        <v>32436.585002481384</v>
      </c>
      <c r="G49" s="161">
        <f t="shared" si="2"/>
        <v>165908.42842900954</v>
      </c>
      <c r="H49" s="154">
        <v>11468</v>
      </c>
      <c r="I49" s="154">
        <v>1091.9480000000001</v>
      </c>
      <c r="J49" s="27">
        <f t="shared" si="4"/>
        <v>14.46707607507931</v>
      </c>
      <c r="K49" s="46">
        <f t="shared" si="3"/>
        <v>1.1573660860063448</v>
      </c>
      <c r="L49" s="80">
        <f t="shared" si="5"/>
        <v>10.502331612860685</v>
      </c>
      <c r="M49" s="60"/>
    </row>
    <row r="50" spans="1:13" ht="15.75" x14ac:dyDescent="0.25">
      <c r="A50" s="25" t="s">
        <v>19</v>
      </c>
      <c r="B50" s="6">
        <v>480</v>
      </c>
      <c r="C50" s="6" t="s">
        <v>16</v>
      </c>
      <c r="D50" s="6" t="s">
        <v>17</v>
      </c>
      <c r="E50" s="138">
        <v>938557.98007497925</v>
      </c>
      <c r="F50" s="138">
        <v>353419.17209142679</v>
      </c>
      <c r="G50" s="161">
        <f t="shared" si="2"/>
        <v>585138.80798355245</v>
      </c>
      <c r="H50" s="154">
        <v>129186</v>
      </c>
      <c r="I50" s="154">
        <v>4924.6449999999986</v>
      </c>
      <c r="J50" s="27">
        <f t="shared" si="4"/>
        <v>4.5294289472818452</v>
      </c>
      <c r="K50" s="46">
        <f t="shared" si="3"/>
        <v>0.36235431578254762</v>
      </c>
      <c r="L50" s="80">
        <f t="shared" si="5"/>
        <v>26.232550772695298</v>
      </c>
      <c r="M50" s="60"/>
    </row>
    <row r="51" spans="1:13" ht="15.75" x14ac:dyDescent="0.25">
      <c r="A51" s="25" t="s">
        <v>19</v>
      </c>
      <c r="B51" s="6">
        <v>484</v>
      </c>
      <c r="C51" s="6" t="s">
        <v>16</v>
      </c>
      <c r="D51" s="6" t="s">
        <v>17</v>
      </c>
      <c r="E51" s="138">
        <v>492639.41127936082</v>
      </c>
      <c r="F51" s="138">
        <v>149215.0633617288</v>
      </c>
      <c r="G51" s="161">
        <f t="shared" si="2"/>
        <v>343424.34791763203</v>
      </c>
      <c r="H51" s="154">
        <v>55825</v>
      </c>
      <c r="I51" s="154">
        <v>2626.6459999999997</v>
      </c>
      <c r="J51" s="27">
        <f t="shared" si="4"/>
        <v>6.1518020227072467</v>
      </c>
      <c r="K51" s="46">
        <f t="shared" si="3"/>
        <v>0.49214416181657972</v>
      </c>
      <c r="L51" s="80">
        <f t="shared" si="5"/>
        <v>21.253339810541657</v>
      </c>
      <c r="M51" s="60"/>
    </row>
    <row r="52" spans="1:13" ht="15.75" x14ac:dyDescent="0.25">
      <c r="A52" s="25" t="s">
        <v>19</v>
      </c>
      <c r="B52" s="6">
        <v>490</v>
      </c>
      <c r="C52" s="6" t="s">
        <v>16</v>
      </c>
      <c r="D52" s="6" t="s">
        <v>17</v>
      </c>
      <c r="E52" s="138">
        <v>1081736.0461057124</v>
      </c>
      <c r="F52" s="138">
        <v>292851.73782453476</v>
      </c>
      <c r="G52" s="161">
        <f t="shared" si="2"/>
        <v>788884.30828117765</v>
      </c>
      <c r="H52" s="154">
        <v>126881</v>
      </c>
      <c r="I52" s="154">
        <v>6569.6509999999989</v>
      </c>
      <c r="J52" s="27">
        <f t="shared" si="4"/>
        <v>6.2175133257239272</v>
      </c>
      <c r="K52" s="46">
        <f t="shared" si="3"/>
        <v>0.49740106605791418</v>
      </c>
      <c r="L52" s="80">
        <f t="shared" si="5"/>
        <v>19.313202482140987</v>
      </c>
      <c r="M52" s="60"/>
    </row>
    <row r="53" spans="1:13" ht="15.75" x14ac:dyDescent="0.25">
      <c r="A53" s="25" t="s">
        <v>19</v>
      </c>
      <c r="B53" s="6">
        <v>491</v>
      </c>
      <c r="C53" s="6" t="s">
        <v>16</v>
      </c>
      <c r="D53" s="6" t="s">
        <v>17</v>
      </c>
      <c r="E53" s="138">
        <v>246634.21011153175</v>
      </c>
      <c r="F53" s="138">
        <v>9343.8195614430297</v>
      </c>
      <c r="G53" s="161">
        <f t="shared" si="2"/>
        <v>237290.39055008872</v>
      </c>
      <c r="H53" s="154">
        <v>5349</v>
      </c>
      <c r="I53" s="154">
        <v>1551.6490000000001</v>
      </c>
      <c r="J53" s="27">
        <f t="shared" si="4"/>
        <v>44.361635922618945</v>
      </c>
      <c r="K53" s="46">
        <f t="shared" si="3"/>
        <v>3.5489308738095158</v>
      </c>
      <c r="L53" s="80">
        <f t="shared" si="5"/>
        <v>3.4473002592725543</v>
      </c>
      <c r="M53" s="60"/>
    </row>
    <row r="54" spans="1:13" ht="15.75" x14ac:dyDescent="0.25">
      <c r="A54" s="25" t="s">
        <v>19</v>
      </c>
      <c r="B54" s="6">
        <v>492</v>
      </c>
      <c r="C54" s="6" t="s">
        <v>16</v>
      </c>
      <c r="D54" s="6" t="s">
        <v>17</v>
      </c>
      <c r="E54" s="138">
        <v>127641.91159460778</v>
      </c>
      <c r="F54" s="138">
        <v>27087.74020417493</v>
      </c>
      <c r="G54" s="161">
        <f t="shared" si="2"/>
        <v>100554.17139043285</v>
      </c>
      <c r="H54" s="154">
        <v>2072</v>
      </c>
      <c r="I54" s="154">
        <v>948.75</v>
      </c>
      <c r="J54" s="27">
        <f t="shared" si="4"/>
        <v>48.530005497313148</v>
      </c>
      <c r="K54" s="46">
        <f t="shared" si="3"/>
        <v>3.882400439785052</v>
      </c>
      <c r="L54" s="80">
        <f t="shared" si="5"/>
        <v>2.1839262187088275</v>
      </c>
      <c r="M54" s="60"/>
    </row>
    <row r="55" spans="1:13" ht="15.75" x14ac:dyDescent="0.25">
      <c r="A55" s="25" t="s">
        <v>19</v>
      </c>
      <c r="B55" s="6">
        <v>493</v>
      </c>
      <c r="C55" s="6" t="s">
        <v>16</v>
      </c>
      <c r="D55" s="6" t="s">
        <v>17</v>
      </c>
      <c r="E55" s="138">
        <v>613605.34529478441</v>
      </c>
      <c r="F55" s="138">
        <v>148971.1167211553</v>
      </c>
      <c r="G55" s="161">
        <f t="shared" si="2"/>
        <v>464634.22857362911</v>
      </c>
      <c r="H55" s="154">
        <v>55379</v>
      </c>
      <c r="I55" s="154">
        <v>3133.1520000000005</v>
      </c>
      <c r="J55" s="27">
        <f t="shared" si="4"/>
        <v>8.3900797878912421</v>
      </c>
      <c r="K55" s="46">
        <f t="shared" si="3"/>
        <v>0.67120638303129931</v>
      </c>
      <c r="L55" s="80">
        <f t="shared" si="5"/>
        <v>17.675171839731998</v>
      </c>
      <c r="M55" s="104"/>
    </row>
    <row r="56" spans="1:13" ht="15.75" x14ac:dyDescent="0.25">
      <c r="A56" s="25" t="s">
        <v>19</v>
      </c>
      <c r="B56" s="6">
        <v>495</v>
      </c>
      <c r="C56" s="6" t="s">
        <v>16</v>
      </c>
      <c r="D56" s="6" t="s">
        <v>17</v>
      </c>
      <c r="E56" s="138">
        <v>1049221.1549165957</v>
      </c>
      <c r="F56" s="138">
        <v>92944.210685353333</v>
      </c>
      <c r="G56" s="161">
        <f t="shared" si="2"/>
        <v>956276.94423124229</v>
      </c>
      <c r="H56" s="154">
        <v>80911</v>
      </c>
      <c r="I56" s="154">
        <v>7087.0560000000005</v>
      </c>
      <c r="J56" s="27">
        <f t="shared" si="4"/>
        <v>11.818874370990869</v>
      </c>
      <c r="K56" s="46">
        <f t="shared" si="3"/>
        <v>0.94550994967926949</v>
      </c>
      <c r="L56" s="80">
        <f t="shared" si="5"/>
        <v>11.416729316094017</v>
      </c>
      <c r="M56" s="104"/>
    </row>
    <row r="57" spans="1:13" ht="15.75" x14ac:dyDescent="0.25">
      <c r="A57" s="25" t="s">
        <v>19</v>
      </c>
      <c r="B57" s="6">
        <v>495</v>
      </c>
      <c r="C57" s="6" t="s">
        <v>16</v>
      </c>
      <c r="D57" s="6" t="s">
        <v>20</v>
      </c>
      <c r="E57" s="138">
        <v>239875.84172460384</v>
      </c>
      <c r="F57" s="138">
        <v>18470.588149905208</v>
      </c>
      <c r="G57" s="161">
        <f t="shared" si="2"/>
        <v>221405.25357469864</v>
      </c>
      <c r="H57" s="154">
        <v>17334</v>
      </c>
      <c r="I57" s="154">
        <v>1506.7440000000004</v>
      </c>
      <c r="J57" s="27">
        <f t="shared" si="4"/>
        <v>12.772888748973038</v>
      </c>
      <c r="K57" s="46">
        <f>J57/$J$133</f>
        <v>0.27634982148362264</v>
      </c>
      <c r="L57" s="80">
        <f t="shared" si="5"/>
        <v>11.504276771634727</v>
      </c>
      <c r="M57" s="104"/>
    </row>
    <row r="58" spans="1:13" ht="15.75" x14ac:dyDescent="0.25">
      <c r="A58" s="25" t="s">
        <v>19</v>
      </c>
      <c r="B58" s="6">
        <v>495</v>
      </c>
      <c r="C58" s="6" t="s">
        <v>16</v>
      </c>
      <c r="D58" s="6" t="s">
        <v>21</v>
      </c>
      <c r="E58" s="138">
        <v>257632.63059893489</v>
      </c>
      <c r="F58" s="138">
        <v>15900.124080055597</v>
      </c>
      <c r="G58" s="161">
        <f t="shared" si="2"/>
        <v>241732.50651887929</v>
      </c>
      <c r="H58" s="154">
        <v>15820</v>
      </c>
      <c r="I58" s="154">
        <v>1616.6870000000004</v>
      </c>
      <c r="J58" s="27">
        <f t="shared" si="4"/>
        <v>15.280183724328653</v>
      </c>
      <c r="K58" s="46">
        <f>J58/$J$133</f>
        <v>0.33059679195864677</v>
      </c>
      <c r="L58" s="80">
        <f t="shared" si="5"/>
        <v>9.7854439356535909</v>
      </c>
      <c r="M58" s="104"/>
    </row>
    <row r="59" spans="1:13" ht="15.75" x14ac:dyDescent="0.25">
      <c r="A59" s="25" t="s">
        <v>19</v>
      </c>
      <c r="B59" s="6">
        <v>498</v>
      </c>
      <c r="C59" s="6" t="s">
        <v>16</v>
      </c>
      <c r="D59" s="6" t="s">
        <v>17</v>
      </c>
      <c r="E59" s="138">
        <v>140627.30711667627</v>
      </c>
      <c r="F59" s="138">
        <v>772.02499776836544</v>
      </c>
      <c r="G59" s="161">
        <f t="shared" si="2"/>
        <v>139855.2821189079</v>
      </c>
      <c r="H59" s="154">
        <v>240</v>
      </c>
      <c r="I59" s="154">
        <v>698.31799999999998</v>
      </c>
      <c r="J59" s="27">
        <f t="shared" si="4"/>
        <v>582.73034216211624</v>
      </c>
      <c r="K59" s="46">
        <f t="shared" si="3"/>
        <v>46.6184273729693</v>
      </c>
      <c r="L59" s="80">
        <f t="shared" si="5"/>
        <v>0.34368296392188086</v>
      </c>
      <c r="M59" s="104"/>
    </row>
    <row r="60" spans="1:13" ht="15.75" x14ac:dyDescent="0.25">
      <c r="A60" s="25" t="s">
        <v>15</v>
      </c>
      <c r="B60" s="6">
        <v>535</v>
      </c>
      <c r="C60" s="6" t="s">
        <v>16</v>
      </c>
      <c r="D60" s="6" t="s">
        <v>17</v>
      </c>
      <c r="E60" s="138">
        <v>4382697.6436917586</v>
      </c>
      <c r="F60" s="138">
        <v>604895.39524619363</v>
      </c>
      <c r="G60" s="161">
        <f t="shared" si="2"/>
        <v>3777802.2484455649</v>
      </c>
      <c r="H60" s="154">
        <v>374729.6533321251</v>
      </c>
      <c r="I60" s="154">
        <v>19570.650000000071</v>
      </c>
      <c r="J60" s="27">
        <f t="shared" si="4"/>
        <v>10.081407262150339</v>
      </c>
      <c r="K60" s="46">
        <f t="shared" si="3"/>
        <v>0.80651258097202716</v>
      </c>
      <c r="L60" s="80">
        <f t="shared" si="5"/>
        <v>19.147532316613081</v>
      </c>
      <c r="M60" s="104"/>
    </row>
    <row r="61" spans="1:13" ht="15.75" x14ac:dyDescent="0.25">
      <c r="A61" s="25" t="s">
        <v>15</v>
      </c>
      <c r="B61" s="6">
        <v>535</v>
      </c>
      <c r="C61" s="6" t="s">
        <v>16</v>
      </c>
      <c r="D61" s="6" t="s">
        <v>20</v>
      </c>
      <c r="E61" s="138">
        <v>223482.61448515891</v>
      </c>
      <c r="F61" s="138">
        <v>4854.7151571841869</v>
      </c>
      <c r="G61" s="161">
        <f t="shared" si="2"/>
        <v>218627.89932797471</v>
      </c>
      <c r="H61" s="154">
        <v>5282.8496813139263</v>
      </c>
      <c r="I61" s="154">
        <v>966.5200000000001</v>
      </c>
      <c r="J61" s="27">
        <f t="shared" si="4"/>
        <v>41.384463408316883</v>
      </c>
      <c r="K61" s="46">
        <f>J61/$J$133</f>
        <v>0.89537999585281014</v>
      </c>
      <c r="L61" s="80">
        <f t="shared" si="5"/>
        <v>5.4658462125087173</v>
      </c>
      <c r="M61" s="104"/>
    </row>
    <row r="62" spans="1:13" ht="15.75" x14ac:dyDescent="0.25">
      <c r="A62" s="25" t="s">
        <v>15</v>
      </c>
      <c r="B62" s="6">
        <v>535</v>
      </c>
      <c r="C62" s="6" t="s">
        <v>16</v>
      </c>
      <c r="D62" s="6" t="s">
        <v>21</v>
      </c>
      <c r="E62" s="138">
        <v>229827.88176373407</v>
      </c>
      <c r="F62" s="138">
        <v>3452.2831876645782</v>
      </c>
      <c r="G62" s="161">
        <f t="shared" si="2"/>
        <v>226375.59857606949</v>
      </c>
      <c r="H62" s="154">
        <v>3776.7240702265867</v>
      </c>
      <c r="I62" s="154">
        <v>994.31999999999971</v>
      </c>
      <c r="J62" s="27">
        <f t="shared" si="4"/>
        <v>59.939671092383499</v>
      </c>
      <c r="K62" s="46">
        <f>J62/$J$133</f>
        <v>1.2968340781562853</v>
      </c>
      <c r="L62" s="80">
        <f t="shared" si="5"/>
        <v>3.7982984051679418</v>
      </c>
      <c r="M62" s="104"/>
    </row>
    <row r="63" spans="1:13" ht="15.75" x14ac:dyDescent="0.25">
      <c r="A63" s="25" t="s">
        <v>15</v>
      </c>
      <c r="B63" s="6">
        <v>552</v>
      </c>
      <c r="C63" s="6" t="s">
        <v>16</v>
      </c>
      <c r="D63" s="6" t="s">
        <v>17</v>
      </c>
      <c r="E63" s="138">
        <v>635718.4935388515</v>
      </c>
      <c r="F63" s="138">
        <v>146356.37042979838</v>
      </c>
      <c r="G63" s="161">
        <f t="shared" si="2"/>
        <v>489362.12310905312</v>
      </c>
      <c r="H63" s="154">
        <v>51421.949754851084</v>
      </c>
      <c r="I63" s="154">
        <v>2416.9299999999962</v>
      </c>
      <c r="J63" s="27">
        <f t="shared" si="4"/>
        <v>9.5165999236131125</v>
      </c>
      <c r="K63" s="46">
        <f t="shared" si="3"/>
        <v>0.76132799388904904</v>
      </c>
      <c r="L63" s="80">
        <f t="shared" si="5"/>
        <v>21.275729853512996</v>
      </c>
      <c r="M63" s="104"/>
    </row>
    <row r="64" spans="1:13" ht="15.75" x14ac:dyDescent="0.25">
      <c r="A64" s="25" t="s">
        <v>15</v>
      </c>
      <c r="B64" s="6">
        <v>553</v>
      </c>
      <c r="C64" s="6" t="s">
        <v>16</v>
      </c>
      <c r="D64" s="6" t="s">
        <v>17</v>
      </c>
      <c r="E64" s="138">
        <v>634146.18881570629</v>
      </c>
      <c r="F64" s="138">
        <v>124883.9222930495</v>
      </c>
      <c r="G64" s="161">
        <f t="shared" si="2"/>
        <v>509262.26652265678</v>
      </c>
      <c r="H64" s="154">
        <v>47554.982621150266</v>
      </c>
      <c r="I64" s="154">
        <v>2261.4199999999946</v>
      </c>
      <c r="J64" s="27">
        <f t="shared" si="4"/>
        <v>10.708914995926428</v>
      </c>
      <c r="K64" s="46">
        <f t="shared" si="3"/>
        <v>0.85671319967411419</v>
      </c>
      <c r="L64" s="80">
        <f t="shared" si="5"/>
        <v>21.028814913262632</v>
      </c>
      <c r="M64" s="104"/>
    </row>
    <row r="65" spans="1:13" ht="15.75" x14ac:dyDescent="0.25">
      <c r="A65" s="25" t="s">
        <v>15</v>
      </c>
      <c r="B65" s="6">
        <v>554</v>
      </c>
      <c r="C65" s="6" t="s">
        <v>16</v>
      </c>
      <c r="D65" s="6" t="s">
        <v>17</v>
      </c>
      <c r="E65" s="138">
        <v>789546.23883974447</v>
      </c>
      <c r="F65" s="138">
        <v>171116.10174492121</v>
      </c>
      <c r="G65" s="161">
        <f t="shared" si="2"/>
        <v>618430.13709482329</v>
      </c>
      <c r="H65" s="154">
        <v>78713.73415796335</v>
      </c>
      <c r="I65" s="154">
        <v>3215.02</v>
      </c>
      <c r="J65" s="27">
        <f t="shared" si="4"/>
        <v>7.856699262339057</v>
      </c>
      <c r="K65" s="46">
        <f t="shared" si="3"/>
        <v>0.62853594098712451</v>
      </c>
      <c r="L65" s="80">
        <f t="shared" si="5"/>
        <v>24.483124259868788</v>
      </c>
      <c r="M65" s="104"/>
    </row>
    <row r="66" spans="1:13" ht="15.75" x14ac:dyDescent="0.25">
      <c r="A66" s="25" t="s">
        <v>15</v>
      </c>
      <c r="B66" s="6">
        <v>558</v>
      </c>
      <c r="C66" s="6" t="s">
        <v>16</v>
      </c>
      <c r="D66" s="6" t="s">
        <v>17</v>
      </c>
      <c r="E66" s="138">
        <v>652496.13540165697</v>
      </c>
      <c r="F66" s="138">
        <v>121478.35245864617</v>
      </c>
      <c r="G66" s="161">
        <f t="shared" si="2"/>
        <v>531017.7829430108</v>
      </c>
      <c r="H66" s="154">
        <v>44650.608164508005</v>
      </c>
      <c r="I66" s="154">
        <v>2507.7700000000004</v>
      </c>
      <c r="J66" s="27">
        <f t="shared" si="4"/>
        <v>11.892733487225099</v>
      </c>
      <c r="K66" s="46">
        <f t="shared" si="3"/>
        <v>0.95141867897800791</v>
      </c>
      <c r="L66" s="80">
        <f t="shared" si="5"/>
        <v>17.804905619138914</v>
      </c>
      <c r="M66" s="104"/>
    </row>
    <row r="67" spans="1:13" ht="15.75" x14ac:dyDescent="0.25">
      <c r="A67" s="25" t="s">
        <v>15</v>
      </c>
      <c r="B67" s="6">
        <v>578</v>
      </c>
      <c r="C67" s="6" t="s">
        <v>16</v>
      </c>
      <c r="D67" s="6" t="s">
        <v>17</v>
      </c>
      <c r="E67" s="138">
        <v>925701.04305930564</v>
      </c>
      <c r="F67" s="138">
        <v>285528.00139383692</v>
      </c>
      <c r="G67" s="161">
        <f t="shared" si="2"/>
        <v>640173.04166546871</v>
      </c>
      <c r="H67" s="154">
        <v>104748.33933198618</v>
      </c>
      <c r="I67" s="154">
        <v>3515.0999999999899</v>
      </c>
      <c r="J67" s="27">
        <f t="shared" si="4"/>
        <v>6.1115340419529121</v>
      </c>
      <c r="K67" s="46">
        <f t="shared" si="3"/>
        <v>0.48892272335623299</v>
      </c>
      <c r="L67" s="80">
        <f t="shared" si="5"/>
        <v>29.799533251397254</v>
      </c>
      <c r="M67" s="104"/>
    </row>
    <row r="68" spans="1:13" ht="15.75" x14ac:dyDescent="0.25">
      <c r="A68" s="25" t="s">
        <v>15</v>
      </c>
      <c r="B68" s="6">
        <v>579</v>
      </c>
      <c r="C68" s="6" t="s">
        <v>16</v>
      </c>
      <c r="D68" s="6" t="s">
        <v>17</v>
      </c>
      <c r="E68" s="138">
        <v>219914.69222879593</v>
      </c>
      <c r="F68" s="138">
        <v>41093.788432506401</v>
      </c>
      <c r="G68" s="161">
        <f t="shared" si="2"/>
        <v>178820.90379628952</v>
      </c>
      <c r="H68" s="154">
        <v>19282.971838921243</v>
      </c>
      <c r="I68" s="154">
        <v>569.9800000000015</v>
      </c>
      <c r="J68" s="27">
        <f t="shared" si="4"/>
        <v>9.2735137140714397</v>
      </c>
      <c r="K68" s="46">
        <f t="shared" si="3"/>
        <v>0.74188109712571515</v>
      </c>
      <c r="L68" s="80">
        <f t="shared" ref="L68:L101" si="6">+H68/I68</f>
        <v>33.830962207307614</v>
      </c>
      <c r="M68" s="104"/>
    </row>
    <row r="69" spans="1:13" ht="15.75" x14ac:dyDescent="0.25">
      <c r="A69" s="25" t="s">
        <v>15</v>
      </c>
      <c r="B69" s="6">
        <v>587</v>
      </c>
      <c r="C69" s="6" t="s">
        <v>16</v>
      </c>
      <c r="D69" s="6" t="s">
        <v>17</v>
      </c>
      <c r="E69" s="138">
        <v>487048.67470777925</v>
      </c>
      <c r="F69" s="138">
        <v>158717.42814904402</v>
      </c>
      <c r="G69" s="161">
        <f t="shared" ref="G69:G129" si="7">E69-F69</f>
        <v>328331.24655873526</v>
      </c>
      <c r="H69" s="154">
        <v>59244.052532543676</v>
      </c>
      <c r="I69" s="154">
        <v>1816.5400000000038</v>
      </c>
      <c r="J69" s="27">
        <f t="shared" si="4"/>
        <v>5.542011940833687</v>
      </c>
      <c r="K69" s="46">
        <f t="shared" ref="K69:K129" si="8">J69/$J$132</f>
        <v>0.44336095526669494</v>
      </c>
      <c r="L69" s="80">
        <f t="shared" si="6"/>
        <v>32.613679045076658</v>
      </c>
      <c r="M69" s="104"/>
    </row>
    <row r="70" spans="1:13" ht="15.75" x14ac:dyDescent="0.25">
      <c r="A70" s="25" t="s">
        <v>15</v>
      </c>
      <c r="B70" s="6">
        <v>588</v>
      </c>
      <c r="C70" s="6" t="s">
        <v>16</v>
      </c>
      <c r="D70" s="6" t="s">
        <v>17</v>
      </c>
      <c r="E70" s="138">
        <v>163383.99511444214</v>
      </c>
      <c r="F70" s="138">
        <v>16603.011608291166</v>
      </c>
      <c r="G70" s="161">
        <f t="shared" si="7"/>
        <v>146780.98350615098</v>
      </c>
      <c r="H70" s="154">
        <v>8110.4656701734912</v>
      </c>
      <c r="I70" s="154">
        <v>670.19999999999948</v>
      </c>
      <c r="J70" s="27">
        <f t="shared" si="4"/>
        <v>18.097725762645535</v>
      </c>
      <c r="K70" s="46">
        <f t="shared" si="8"/>
        <v>1.4478180610116427</v>
      </c>
      <c r="L70" s="80">
        <f t="shared" si="6"/>
        <v>12.101560236009396</v>
      </c>
      <c r="M70" s="104"/>
    </row>
    <row r="71" spans="1:13" ht="15.75" x14ac:dyDescent="0.25">
      <c r="A71" s="25" t="s">
        <v>15</v>
      </c>
      <c r="B71" s="6">
        <v>589</v>
      </c>
      <c r="C71" s="6" t="s">
        <v>16</v>
      </c>
      <c r="D71" s="6" t="s">
        <v>17</v>
      </c>
      <c r="E71" s="138">
        <v>518867.93342481903</v>
      </c>
      <c r="F71" s="138">
        <v>131937.29808824486</v>
      </c>
      <c r="G71" s="161">
        <f t="shared" si="7"/>
        <v>386930.63533657417</v>
      </c>
      <c r="H71" s="154">
        <v>45852.811734239571</v>
      </c>
      <c r="I71" s="154">
        <v>2231.4599999999987</v>
      </c>
      <c r="J71" s="27">
        <f t="shared" si="4"/>
        <v>8.4385367156806712</v>
      </c>
      <c r="K71" s="46">
        <f t="shared" si="8"/>
        <v>0.67508293725445367</v>
      </c>
      <c r="L71" s="80">
        <f t="shared" si="6"/>
        <v>20.548345806888584</v>
      </c>
      <c r="M71" s="104"/>
    </row>
    <row r="72" spans="1:13" ht="15.75" x14ac:dyDescent="0.25">
      <c r="A72" s="25" t="s">
        <v>15</v>
      </c>
      <c r="B72" s="6">
        <v>597</v>
      </c>
      <c r="C72" s="6" t="s">
        <v>16</v>
      </c>
      <c r="D72" s="6" t="s">
        <v>17</v>
      </c>
      <c r="E72" s="138">
        <v>1109935.0377669458</v>
      </c>
      <c r="F72" s="138">
        <v>350920.97476572881</v>
      </c>
      <c r="G72" s="161">
        <f t="shared" si="7"/>
        <v>759014.06300121697</v>
      </c>
      <c r="H72" s="154">
        <v>126166.02639653947</v>
      </c>
      <c r="I72" s="154">
        <v>4388.3899999999885</v>
      </c>
      <c r="J72" s="27">
        <f t="shared" si="4"/>
        <v>6.0159940411821946</v>
      </c>
      <c r="K72" s="46">
        <f t="shared" si="8"/>
        <v>0.48127952329457557</v>
      </c>
      <c r="L72" s="80">
        <f t="shared" si="6"/>
        <v>28.749957591859385</v>
      </c>
      <c r="M72" s="104"/>
    </row>
    <row r="73" spans="1:13" ht="15.75" x14ac:dyDescent="0.25">
      <c r="A73" s="25" t="s">
        <v>22</v>
      </c>
      <c r="B73" s="6">
        <v>602</v>
      </c>
      <c r="C73" s="6" t="s">
        <v>16</v>
      </c>
      <c r="D73" s="6" t="s">
        <v>17</v>
      </c>
      <c r="E73" s="138">
        <v>52856</v>
      </c>
      <c r="F73" s="138">
        <v>7495</v>
      </c>
      <c r="G73" s="161">
        <f t="shared" si="7"/>
        <v>45361</v>
      </c>
      <c r="H73" s="154">
        <v>2568</v>
      </c>
      <c r="I73" s="154">
        <v>172.12</v>
      </c>
      <c r="J73" s="27">
        <f t="shared" si="4"/>
        <v>17.663940809968846</v>
      </c>
      <c r="K73" s="46">
        <f t="shared" si="8"/>
        <v>1.4131152647975076</v>
      </c>
      <c r="L73" s="80">
        <f t="shared" si="6"/>
        <v>14.919823379037879</v>
      </c>
      <c r="M73" s="104"/>
    </row>
    <row r="74" spans="1:13" ht="15.75" x14ac:dyDescent="0.25">
      <c r="A74" s="25" t="s">
        <v>15</v>
      </c>
      <c r="B74" s="6">
        <v>643</v>
      </c>
      <c r="C74" s="6" t="s">
        <v>16</v>
      </c>
      <c r="D74" s="6" t="s">
        <v>17</v>
      </c>
      <c r="E74" s="138">
        <v>313565.64541007311</v>
      </c>
      <c r="F74" s="138">
        <v>34155.926265704627</v>
      </c>
      <c r="G74" s="161">
        <f t="shared" si="7"/>
        <v>279409.71914436849</v>
      </c>
      <c r="H74" s="154">
        <v>26068.835301547537</v>
      </c>
      <c r="I74" s="154">
        <v>1279.0599999999929</v>
      </c>
      <c r="J74" s="27">
        <f t="shared" si="4"/>
        <v>10.718151229709205</v>
      </c>
      <c r="K74" s="46">
        <f t="shared" si="8"/>
        <v>0.85745209837673642</v>
      </c>
      <c r="L74" s="80">
        <f t="shared" si="6"/>
        <v>20.381245056172254</v>
      </c>
      <c r="M74" s="104"/>
    </row>
    <row r="75" spans="1:13" ht="15.75" x14ac:dyDescent="0.25">
      <c r="A75" s="25" t="s">
        <v>15</v>
      </c>
      <c r="B75" s="6">
        <v>645</v>
      </c>
      <c r="C75" s="6" t="s">
        <v>16</v>
      </c>
      <c r="D75" s="6" t="s">
        <v>17</v>
      </c>
      <c r="E75" s="138">
        <v>3569057.97365826</v>
      </c>
      <c r="F75" s="138">
        <v>508385.13064229448</v>
      </c>
      <c r="G75" s="161">
        <f t="shared" si="7"/>
        <v>3060672.8430159655</v>
      </c>
      <c r="H75" s="154">
        <v>357156.11331625615</v>
      </c>
      <c r="I75" s="154">
        <v>17950.049999999945</v>
      </c>
      <c r="J75" s="27">
        <f t="shared" si="4"/>
        <v>8.5695658814211235</v>
      </c>
      <c r="K75" s="46">
        <f t="shared" si="8"/>
        <v>0.68556527051368987</v>
      </c>
      <c r="L75" s="80">
        <f t="shared" si="6"/>
        <v>19.897221083855325</v>
      </c>
      <c r="M75" s="104"/>
    </row>
    <row r="76" spans="1:13" ht="15.75" x14ac:dyDescent="0.25">
      <c r="A76" s="25" t="s">
        <v>15</v>
      </c>
      <c r="B76" s="6">
        <v>645</v>
      </c>
      <c r="C76" s="6" t="s">
        <v>16</v>
      </c>
      <c r="D76" s="6" t="s">
        <v>20</v>
      </c>
      <c r="E76" s="138">
        <v>234040.36045913419</v>
      </c>
      <c r="F76" s="138">
        <v>17760.541452923106</v>
      </c>
      <c r="G76" s="161">
        <f t="shared" si="7"/>
        <v>216279.81900621107</v>
      </c>
      <c r="H76" s="154">
        <v>19398.109540595276</v>
      </c>
      <c r="I76" s="154">
        <v>1318.1999999999996</v>
      </c>
      <c r="J76" s="27">
        <f t="shared" si="4"/>
        <v>11.14953075987084</v>
      </c>
      <c r="K76" s="46">
        <f>J76/$J$133</f>
        <v>0.24122740718024319</v>
      </c>
      <c r="L76" s="80">
        <f t="shared" si="6"/>
        <v>14.715604263841058</v>
      </c>
      <c r="M76" s="104"/>
    </row>
    <row r="77" spans="1:13" ht="15.75" x14ac:dyDescent="0.25">
      <c r="A77" s="25" t="s">
        <v>15</v>
      </c>
      <c r="B77" s="6">
        <v>645</v>
      </c>
      <c r="C77" s="6" t="s">
        <v>16</v>
      </c>
      <c r="D77" s="6" t="s">
        <v>21</v>
      </c>
      <c r="E77" s="138">
        <v>193915.61591093341</v>
      </c>
      <c r="F77" s="138">
        <v>11148.855445541652</v>
      </c>
      <c r="G77" s="161">
        <f t="shared" si="7"/>
        <v>182766.76046539177</v>
      </c>
      <c r="H77" s="154">
        <v>12977.367438232583</v>
      </c>
      <c r="I77" s="154">
        <v>1068.3599999999994</v>
      </c>
      <c r="J77" s="27">
        <f t="shared" si="4"/>
        <v>14.083500473828241</v>
      </c>
      <c r="K77" s="46">
        <f>J77/$J$133</f>
        <v>0.30470576533596366</v>
      </c>
      <c r="L77" s="80">
        <f t="shared" si="6"/>
        <v>12.146998613044843</v>
      </c>
      <c r="M77" s="104"/>
    </row>
    <row r="78" spans="1:13" ht="15.75" x14ac:dyDescent="0.25">
      <c r="A78" s="25" t="s">
        <v>15</v>
      </c>
      <c r="B78" s="6">
        <v>652</v>
      </c>
      <c r="C78" s="6" t="s">
        <v>16</v>
      </c>
      <c r="D78" s="6" t="s">
        <v>17</v>
      </c>
      <c r="E78" s="138">
        <v>219237.68672417785</v>
      </c>
      <c r="F78" s="138">
        <v>76741.467347367856</v>
      </c>
      <c r="G78" s="161">
        <f t="shared" si="7"/>
        <v>142496.21937681001</v>
      </c>
      <c r="H78" s="154">
        <v>32178.394426412851</v>
      </c>
      <c r="I78" s="154">
        <v>897.89999999999588</v>
      </c>
      <c r="J78" s="27">
        <f t="shared" si="4"/>
        <v>4.4283197442519215</v>
      </c>
      <c r="K78" s="46">
        <f t="shared" si="8"/>
        <v>0.3542655795401537</v>
      </c>
      <c r="L78" s="80">
        <f t="shared" si="6"/>
        <v>35.837392166625456</v>
      </c>
      <c r="M78" s="104"/>
    </row>
    <row r="79" spans="1:13" ht="15.75" x14ac:dyDescent="0.25">
      <c r="A79" s="25" t="s">
        <v>15</v>
      </c>
      <c r="B79" s="6">
        <v>663</v>
      </c>
      <c r="C79" s="6" t="s">
        <v>16</v>
      </c>
      <c r="D79" s="6" t="s">
        <v>17</v>
      </c>
      <c r="E79" s="138">
        <v>590472.69645898405</v>
      </c>
      <c r="F79" s="138">
        <v>326115.74633753597</v>
      </c>
      <c r="G79" s="161">
        <f t="shared" si="7"/>
        <v>264356.95012144808</v>
      </c>
      <c r="H79" s="154">
        <v>115767.32856516856</v>
      </c>
      <c r="I79" s="154">
        <v>2280.8499999999904</v>
      </c>
      <c r="J79" s="27">
        <f t="shared" si="4"/>
        <v>2.2835194816872226</v>
      </c>
      <c r="K79" s="46">
        <f t="shared" si="8"/>
        <v>0.18268155853497781</v>
      </c>
      <c r="L79" s="80">
        <f t="shared" si="6"/>
        <v>50.756221831847355</v>
      </c>
      <c r="M79" s="104"/>
    </row>
    <row r="80" spans="1:13" ht="15.75" x14ac:dyDescent="0.25">
      <c r="A80" s="25" t="s">
        <v>15</v>
      </c>
      <c r="B80" s="6">
        <v>664</v>
      </c>
      <c r="C80" s="6" t="s">
        <v>16</v>
      </c>
      <c r="D80" s="6" t="s">
        <v>17</v>
      </c>
      <c r="E80" s="138">
        <v>505779.16033554176</v>
      </c>
      <c r="F80" s="138">
        <v>127893.68864957019</v>
      </c>
      <c r="G80" s="161">
        <f t="shared" si="7"/>
        <v>377885.4716859716</v>
      </c>
      <c r="H80" s="154">
        <v>49097.412912945634</v>
      </c>
      <c r="I80" s="154">
        <v>1774.6</v>
      </c>
      <c r="J80" s="27">
        <f t="shared" si="4"/>
        <v>7.6966473234750339</v>
      </c>
      <c r="K80" s="46">
        <f t="shared" si="8"/>
        <v>0.6157317858780027</v>
      </c>
      <c r="L80" s="80">
        <f t="shared" ref="L80:L83" si="9">+H80/I80</f>
        <v>27.666749077507966</v>
      </c>
      <c r="M80" s="104"/>
    </row>
    <row r="81" spans="1:13" ht="15.75" x14ac:dyDescent="0.25">
      <c r="A81" s="25" t="s">
        <v>15</v>
      </c>
      <c r="B81" s="6">
        <v>667</v>
      </c>
      <c r="C81" s="6" t="s">
        <v>16</v>
      </c>
      <c r="D81" s="6" t="s">
        <v>17</v>
      </c>
      <c r="E81" s="138">
        <v>833778.74009897048</v>
      </c>
      <c r="F81" s="138">
        <v>288689.28208840895</v>
      </c>
      <c r="G81" s="161">
        <f t="shared" si="7"/>
        <v>545089.45801056153</v>
      </c>
      <c r="H81" s="154">
        <v>102473.59176648028</v>
      </c>
      <c r="I81" s="154">
        <v>3113.5799999999895</v>
      </c>
      <c r="J81" s="27">
        <f t="shared" si="4"/>
        <v>5.3193164074186718</v>
      </c>
      <c r="K81" s="46">
        <f t="shared" si="8"/>
        <v>0.42554531259349376</v>
      </c>
      <c r="L81" s="80">
        <f t="shared" si="9"/>
        <v>32.911822328792141</v>
      </c>
      <c r="M81" s="104"/>
    </row>
    <row r="82" spans="1:13" s="100" customFormat="1" ht="15.75" x14ac:dyDescent="0.25">
      <c r="A82" s="25" t="s">
        <v>15</v>
      </c>
      <c r="B82" s="6">
        <v>668</v>
      </c>
      <c r="C82" s="6" t="s">
        <v>16</v>
      </c>
      <c r="D82" s="6" t="s">
        <v>17</v>
      </c>
      <c r="E82" s="138">
        <v>266498.27578510495</v>
      </c>
      <c r="F82" s="138">
        <v>88517.027038599379</v>
      </c>
      <c r="G82" s="161">
        <f t="shared" si="7"/>
        <v>177981.24874650559</v>
      </c>
      <c r="H82" s="154">
        <v>32432.527191369045</v>
      </c>
      <c r="I82" s="154">
        <v>1189.1000000000056</v>
      </c>
      <c r="J82" s="27">
        <f t="shared" si="4"/>
        <v>5.4877391359705703</v>
      </c>
      <c r="K82" s="46">
        <f t="shared" si="8"/>
        <v>0.4390191308776456</v>
      </c>
      <c r="L82" s="80">
        <f t="shared" si="9"/>
        <v>27.274852570321162</v>
      </c>
      <c r="M82" s="104"/>
    </row>
    <row r="83" spans="1:13" ht="15.75" x14ac:dyDescent="0.25">
      <c r="A83" s="25" t="s">
        <v>18</v>
      </c>
      <c r="B83" s="6">
        <v>670</v>
      </c>
      <c r="C83" s="6" t="s">
        <v>16</v>
      </c>
      <c r="D83" s="6" t="s">
        <v>17</v>
      </c>
      <c r="E83" s="138">
        <v>306461.76946138445</v>
      </c>
      <c r="F83" s="138">
        <v>97946.66</v>
      </c>
      <c r="G83" s="161">
        <f t="shared" si="7"/>
        <v>208515.10946138445</v>
      </c>
      <c r="H83" s="154">
        <v>34875</v>
      </c>
      <c r="I83" s="154">
        <v>1799</v>
      </c>
      <c r="J83" s="27">
        <f t="shared" si="4"/>
        <v>5.9789278698604855</v>
      </c>
      <c r="K83" s="46">
        <f t="shared" si="8"/>
        <v>0.47831422958883885</v>
      </c>
      <c r="L83" s="80">
        <f t="shared" si="9"/>
        <v>19.385769872151194</v>
      </c>
      <c r="M83" s="104"/>
    </row>
    <row r="84" spans="1:13" ht="15.75" x14ac:dyDescent="0.25">
      <c r="A84" s="25" t="s">
        <v>18</v>
      </c>
      <c r="B84" s="6">
        <v>671</v>
      </c>
      <c r="C84" s="6" t="s">
        <v>16</v>
      </c>
      <c r="D84" s="6" t="s">
        <v>17</v>
      </c>
      <c r="E84" s="138">
        <v>298229.42435657571</v>
      </c>
      <c r="F84" s="138">
        <v>54886.02</v>
      </c>
      <c r="G84" s="161">
        <f t="shared" si="7"/>
        <v>243343.40435657572</v>
      </c>
      <c r="H84" s="154">
        <v>19106</v>
      </c>
      <c r="I84" s="154">
        <v>1750</v>
      </c>
      <c r="J84" s="27">
        <f t="shared" si="4"/>
        <v>12.736491382632456</v>
      </c>
      <c r="K84" s="46">
        <f t="shared" si="8"/>
        <v>1.0189193106105965</v>
      </c>
      <c r="L84" s="80">
        <f t="shared" si="6"/>
        <v>10.917714285714286</v>
      </c>
      <c r="M84" s="104"/>
    </row>
    <row r="85" spans="1:13" ht="15.75" x14ac:dyDescent="0.25">
      <c r="A85" s="25" t="s">
        <v>15</v>
      </c>
      <c r="B85" s="6">
        <v>672</v>
      </c>
      <c r="C85" s="6" t="s">
        <v>16</v>
      </c>
      <c r="D85" s="6" t="s">
        <v>17</v>
      </c>
      <c r="E85" s="138">
        <v>726898.89286340482</v>
      </c>
      <c r="F85" s="138">
        <v>129688.5380842803</v>
      </c>
      <c r="G85" s="161">
        <f t="shared" si="7"/>
        <v>597210.35477912449</v>
      </c>
      <c r="H85" s="154">
        <v>52546.3575802083</v>
      </c>
      <c r="I85" s="154">
        <v>3155.7499999999859</v>
      </c>
      <c r="J85" s="27">
        <f t="shared" si="4"/>
        <v>11.365399663859195</v>
      </c>
      <c r="K85" s="46">
        <f t="shared" si="8"/>
        <v>0.9092319731087356</v>
      </c>
      <c r="L85" s="80">
        <f t="shared" si="6"/>
        <v>16.650988696889339</v>
      </c>
      <c r="M85" s="104"/>
    </row>
    <row r="86" spans="1:13" ht="15.75" x14ac:dyDescent="0.25">
      <c r="A86" s="25" t="s">
        <v>15</v>
      </c>
      <c r="B86" s="6">
        <v>673</v>
      </c>
      <c r="C86" s="6" t="s">
        <v>16</v>
      </c>
      <c r="D86" s="6" t="s">
        <v>17</v>
      </c>
      <c r="E86" s="138">
        <v>784406.01186023408</v>
      </c>
      <c r="F86" s="138">
        <v>431652.76077155641</v>
      </c>
      <c r="G86" s="161">
        <f t="shared" si="7"/>
        <v>352753.25108867767</v>
      </c>
      <c r="H86" s="154">
        <v>146099.37065843024</v>
      </c>
      <c r="I86" s="154">
        <v>2881.7600000000102</v>
      </c>
      <c r="J86" s="27">
        <f t="shared" si="4"/>
        <v>2.4144748160030698</v>
      </c>
      <c r="K86" s="46">
        <f t="shared" si="8"/>
        <v>0.19315798528024558</v>
      </c>
      <c r="L86" s="80">
        <f t="shared" si="6"/>
        <v>50.697966054921203</v>
      </c>
      <c r="M86" s="104"/>
    </row>
    <row r="87" spans="1:13" s="100" customFormat="1" ht="15.75" x14ac:dyDescent="0.25">
      <c r="A87" s="25" t="s">
        <v>15</v>
      </c>
      <c r="B87" s="6">
        <v>674</v>
      </c>
      <c r="C87" s="6" t="s">
        <v>16</v>
      </c>
      <c r="D87" s="6" t="s">
        <v>17</v>
      </c>
      <c r="E87" s="138">
        <v>312844.39117966406</v>
      </c>
      <c r="F87" s="138">
        <v>67659.363993667241</v>
      </c>
      <c r="G87" s="161">
        <f t="shared" si="7"/>
        <v>245185.02718599682</v>
      </c>
      <c r="H87" s="154">
        <v>22510.976592160776</v>
      </c>
      <c r="I87" s="154">
        <v>1304.2400000000032</v>
      </c>
      <c r="J87" s="27">
        <f t="shared" si="4"/>
        <v>10.891798771243895</v>
      </c>
      <c r="K87" s="46">
        <f t="shared" si="8"/>
        <v>0.87134390169951159</v>
      </c>
      <c r="L87" s="80">
        <f t="shared" si="6"/>
        <v>17.259842200945165</v>
      </c>
      <c r="M87" s="104"/>
    </row>
    <row r="88" spans="1:13" ht="15.75" x14ac:dyDescent="0.25">
      <c r="A88" s="25" t="s">
        <v>15</v>
      </c>
      <c r="B88" s="6">
        <v>677</v>
      </c>
      <c r="C88" s="6" t="s">
        <v>16</v>
      </c>
      <c r="D88" s="6" t="s">
        <v>17</v>
      </c>
      <c r="E88" s="138">
        <v>420668.2112321239</v>
      </c>
      <c r="F88" s="138">
        <v>114003.71971084806</v>
      </c>
      <c r="G88" s="161">
        <f t="shared" si="7"/>
        <v>306664.49152127584</v>
      </c>
      <c r="H88" s="154">
        <v>40349.022138902495</v>
      </c>
      <c r="I88" s="154">
        <v>1687.5100000000045</v>
      </c>
      <c r="J88" s="27">
        <f t="shared" si="4"/>
        <v>7.6002955032113499</v>
      </c>
      <c r="K88" s="46">
        <f t="shared" si="8"/>
        <v>0.60802364025690803</v>
      </c>
      <c r="L88" s="80">
        <f t="shared" si="6"/>
        <v>23.910389946668396</v>
      </c>
      <c r="M88" s="104"/>
    </row>
    <row r="89" spans="1:13" ht="15.75" x14ac:dyDescent="0.25">
      <c r="A89" s="25" t="s">
        <v>15</v>
      </c>
      <c r="B89" s="6">
        <v>679</v>
      </c>
      <c r="C89" s="6" t="s">
        <v>16</v>
      </c>
      <c r="D89" s="6" t="s">
        <v>17</v>
      </c>
      <c r="E89" s="138">
        <v>108314.98090875114</v>
      </c>
      <c r="F89" s="138">
        <v>8791.7722251935465</v>
      </c>
      <c r="G89" s="161">
        <f t="shared" si="7"/>
        <v>99523.20868355759</v>
      </c>
      <c r="H89" s="154">
        <v>3384.633518579883</v>
      </c>
      <c r="I89" s="154">
        <v>465.51999999999759</v>
      </c>
      <c r="J89" s="27">
        <f t="shared" si="4"/>
        <v>29.404426841850611</v>
      </c>
      <c r="K89" s="46">
        <f t="shared" si="8"/>
        <v>2.3523541473480489</v>
      </c>
      <c r="L89" s="80">
        <f t="shared" si="6"/>
        <v>7.2706511397574767</v>
      </c>
      <c r="M89" s="104"/>
    </row>
    <row r="90" spans="1:13" ht="15.75" x14ac:dyDescent="0.25">
      <c r="A90" s="25" t="s">
        <v>22</v>
      </c>
      <c r="B90" s="6">
        <v>690</v>
      </c>
      <c r="C90" s="6" t="s">
        <v>16</v>
      </c>
      <c r="D90" s="6" t="s">
        <v>17</v>
      </c>
      <c r="E90" s="138">
        <v>3029710</v>
      </c>
      <c r="F90" s="138">
        <v>962587</v>
      </c>
      <c r="G90" s="161">
        <f t="shared" si="7"/>
        <v>2067123</v>
      </c>
      <c r="H90" s="154">
        <v>344222</v>
      </c>
      <c r="I90" s="154">
        <v>10999.8</v>
      </c>
      <c r="J90" s="27">
        <f t="shared" si="4"/>
        <v>6.0052030375745886</v>
      </c>
      <c r="K90" s="46">
        <f t="shared" si="8"/>
        <v>0.48041624300596708</v>
      </c>
      <c r="L90" s="80">
        <f t="shared" si="6"/>
        <v>31.293478063237515</v>
      </c>
      <c r="M90" s="104"/>
    </row>
    <row r="91" spans="1:13" ht="15.75" x14ac:dyDescent="0.25">
      <c r="A91" s="25" t="s">
        <v>22</v>
      </c>
      <c r="B91" s="6">
        <v>691</v>
      </c>
      <c r="C91" s="6" t="s">
        <v>16</v>
      </c>
      <c r="D91" s="6" t="s">
        <v>17</v>
      </c>
      <c r="E91" s="138">
        <v>31871</v>
      </c>
      <c r="F91" s="138">
        <v>7378</v>
      </c>
      <c r="G91" s="161">
        <f t="shared" si="7"/>
        <v>24493</v>
      </c>
      <c r="H91" s="154">
        <v>3296</v>
      </c>
      <c r="I91" s="154">
        <v>104.12</v>
      </c>
      <c r="J91" s="27">
        <f t="shared" si="4"/>
        <v>7.4311286407766994</v>
      </c>
      <c r="K91" s="46">
        <f t="shared" si="8"/>
        <v>0.59449029126213593</v>
      </c>
      <c r="L91" s="80">
        <f t="shared" si="6"/>
        <v>31.655781790242028</v>
      </c>
      <c r="M91" s="104"/>
    </row>
    <row r="92" spans="1:13" ht="15.75" x14ac:dyDescent="0.25">
      <c r="A92" s="25" t="s">
        <v>22</v>
      </c>
      <c r="B92" s="6">
        <v>692</v>
      </c>
      <c r="C92" s="6" t="s">
        <v>16</v>
      </c>
      <c r="D92" s="6" t="s">
        <v>17</v>
      </c>
      <c r="E92" s="138">
        <v>114774</v>
      </c>
      <c r="F92" s="138">
        <v>31148</v>
      </c>
      <c r="G92" s="161">
        <f t="shared" si="7"/>
        <v>83626</v>
      </c>
      <c r="H92" s="154">
        <v>10717</v>
      </c>
      <c r="I92" s="154">
        <v>372.24</v>
      </c>
      <c r="J92" s="27">
        <f t="shared" si="4"/>
        <v>7.8031165438089021</v>
      </c>
      <c r="K92" s="46">
        <f t="shared" si="8"/>
        <v>0.62424932350471218</v>
      </c>
      <c r="L92" s="80">
        <f t="shared" si="6"/>
        <v>28.790565226735438</v>
      </c>
      <c r="M92" s="104"/>
    </row>
    <row r="93" spans="1:13" ht="15.75" x14ac:dyDescent="0.25">
      <c r="A93" s="25" t="s">
        <v>22</v>
      </c>
      <c r="B93" s="6">
        <v>695</v>
      </c>
      <c r="C93" s="6" t="s">
        <v>16</v>
      </c>
      <c r="D93" s="6" t="s">
        <v>17</v>
      </c>
      <c r="E93" s="138">
        <f>1245803-75000</f>
        <v>1170803</v>
      </c>
      <c r="F93" s="138">
        <f>231762</f>
        <v>231762</v>
      </c>
      <c r="G93" s="161">
        <f t="shared" si="7"/>
        <v>939041</v>
      </c>
      <c r="H93" s="154">
        <v>81343</v>
      </c>
      <c r="I93" s="154">
        <v>3863.39</v>
      </c>
      <c r="J93" s="27">
        <f t="shared" si="4"/>
        <v>11.544214007351584</v>
      </c>
      <c r="K93" s="46">
        <f t="shared" si="8"/>
        <v>0.92353712058812676</v>
      </c>
      <c r="L93" s="80">
        <f t="shared" si="6"/>
        <v>21.054824907658819</v>
      </c>
      <c r="M93" s="104"/>
    </row>
    <row r="94" spans="1:13" ht="15.75" x14ac:dyDescent="0.25">
      <c r="A94" s="25" t="s">
        <v>22</v>
      </c>
      <c r="B94" s="6">
        <v>697</v>
      </c>
      <c r="C94" s="6" t="s">
        <v>16</v>
      </c>
      <c r="D94" s="6" t="s">
        <v>17</v>
      </c>
      <c r="E94" s="138">
        <v>879274</v>
      </c>
      <c r="F94" s="138">
        <v>240923</v>
      </c>
      <c r="G94" s="161">
        <f t="shared" si="7"/>
        <v>638351</v>
      </c>
      <c r="H94" s="154">
        <v>83186</v>
      </c>
      <c r="I94" s="154">
        <v>2682.6</v>
      </c>
      <c r="J94" s="27">
        <f t="shared" si="4"/>
        <v>7.6737792416993242</v>
      </c>
      <c r="K94" s="46">
        <f t="shared" si="8"/>
        <v>0.61390233933594596</v>
      </c>
      <c r="L94" s="80">
        <f t="shared" si="6"/>
        <v>31.009468426153731</v>
      </c>
      <c r="M94" s="104"/>
    </row>
    <row r="95" spans="1:13" ht="15.75" x14ac:dyDescent="0.25">
      <c r="A95" s="25" t="s">
        <v>22</v>
      </c>
      <c r="B95" s="6">
        <v>698</v>
      </c>
      <c r="C95" s="6" t="s">
        <v>16</v>
      </c>
      <c r="D95" s="6" t="s">
        <v>17</v>
      </c>
      <c r="E95" s="138">
        <f>2358708-45000</f>
        <v>2313708</v>
      </c>
      <c r="F95" s="138">
        <f>429862+20000+694+50000</f>
        <v>500556</v>
      </c>
      <c r="G95" s="161">
        <f t="shared" si="7"/>
        <v>1813152</v>
      </c>
      <c r="H95" s="154">
        <v>175352</v>
      </c>
      <c r="I95" s="154">
        <v>8614.7800000000007</v>
      </c>
      <c r="J95" s="27">
        <f t="shared" si="4"/>
        <v>10.340070258679685</v>
      </c>
      <c r="K95" s="46">
        <f t="shared" si="8"/>
        <v>0.82720562069437475</v>
      </c>
      <c r="L95" s="80">
        <f t="shared" si="6"/>
        <v>20.354785612633172</v>
      </c>
      <c r="M95" s="103"/>
    </row>
    <row r="96" spans="1:13" ht="15.75" x14ac:dyDescent="0.25">
      <c r="A96" s="25" t="s">
        <v>22</v>
      </c>
      <c r="B96" s="6">
        <v>699</v>
      </c>
      <c r="C96" s="6" t="s">
        <v>16</v>
      </c>
      <c r="D96" s="6" t="s">
        <v>17</v>
      </c>
      <c r="E96" s="138">
        <v>1257614</v>
      </c>
      <c r="F96" s="138">
        <v>354942</v>
      </c>
      <c r="G96" s="161">
        <f t="shared" si="7"/>
        <v>902672</v>
      </c>
      <c r="H96" s="154">
        <v>123000</v>
      </c>
      <c r="I96" s="154">
        <v>4091.49</v>
      </c>
      <c r="J96" s="27">
        <f t="shared" si="4"/>
        <v>7.3387967479674794</v>
      </c>
      <c r="K96" s="46">
        <f t="shared" si="8"/>
        <v>0.58710373983739839</v>
      </c>
      <c r="L96" s="80">
        <f t="shared" si="6"/>
        <v>30.06239780617819</v>
      </c>
      <c r="M96" s="103"/>
    </row>
    <row r="97" spans="1:13" ht="15.75" x14ac:dyDescent="0.25">
      <c r="A97" s="25" t="s">
        <v>23</v>
      </c>
      <c r="B97" s="6">
        <v>742</v>
      </c>
      <c r="C97" s="6" t="s">
        <v>16</v>
      </c>
      <c r="D97" s="6" t="s">
        <v>17</v>
      </c>
      <c r="E97" s="138">
        <v>307602</v>
      </c>
      <c r="F97" s="138">
        <v>51530</v>
      </c>
      <c r="G97" s="161">
        <f t="shared" si="7"/>
        <v>256072</v>
      </c>
      <c r="H97" s="154">
        <v>21608</v>
      </c>
      <c r="I97" s="154">
        <v>2089</v>
      </c>
      <c r="J97" s="27">
        <f t="shared" si="4"/>
        <v>11.850796001480933</v>
      </c>
      <c r="K97" s="46">
        <f t="shared" si="8"/>
        <v>0.94806368011847464</v>
      </c>
      <c r="L97" s="80">
        <f t="shared" si="6"/>
        <v>10.343705122067975</v>
      </c>
      <c r="M97" s="103"/>
    </row>
    <row r="98" spans="1:13" ht="15.75" x14ac:dyDescent="0.25">
      <c r="A98" s="25" t="s">
        <v>23</v>
      </c>
      <c r="B98" s="6">
        <v>747</v>
      </c>
      <c r="C98" s="6" t="s">
        <v>16</v>
      </c>
      <c r="D98" s="6" t="s">
        <v>17</v>
      </c>
      <c r="E98" s="138">
        <v>444591</v>
      </c>
      <c r="F98" s="138">
        <v>136106</v>
      </c>
      <c r="G98" s="161">
        <f t="shared" si="7"/>
        <v>308485</v>
      </c>
      <c r="H98" s="154">
        <v>57093</v>
      </c>
      <c r="I98" s="154">
        <v>2748</v>
      </c>
      <c r="J98" s="27">
        <f t="shared" si="4"/>
        <v>5.4032017935648851</v>
      </c>
      <c r="K98" s="46">
        <f t="shared" si="8"/>
        <v>0.43225614348519081</v>
      </c>
      <c r="L98" s="80">
        <f t="shared" si="6"/>
        <v>20.776200873362445</v>
      </c>
      <c r="M98" s="103"/>
    </row>
    <row r="99" spans="1:13" ht="15.75" x14ac:dyDescent="0.25">
      <c r="A99" s="25" t="s">
        <v>15</v>
      </c>
      <c r="B99" s="6">
        <v>755</v>
      </c>
      <c r="C99" s="6" t="s">
        <v>16</v>
      </c>
      <c r="D99" s="6" t="s">
        <v>17</v>
      </c>
      <c r="E99" s="138">
        <v>1072670.2358624351</v>
      </c>
      <c r="F99" s="138">
        <v>147765.50631525158</v>
      </c>
      <c r="G99" s="161">
        <f t="shared" si="7"/>
        <v>924904.7295471835</v>
      </c>
      <c r="H99" s="154">
        <v>98328.634506215138</v>
      </c>
      <c r="I99" s="154">
        <v>5150.9999999999754</v>
      </c>
      <c r="J99" s="27">
        <f t="shared" si="4"/>
        <v>9.4062602841161418</v>
      </c>
      <c r="K99" s="46">
        <f t="shared" si="8"/>
        <v>0.75250082272929131</v>
      </c>
      <c r="L99" s="80">
        <f t="shared" si="6"/>
        <v>19.089232092062822</v>
      </c>
      <c r="M99" s="103"/>
    </row>
    <row r="100" spans="1:13" ht="15.75" x14ac:dyDescent="0.25">
      <c r="A100" s="25" t="s">
        <v>15</v>
      </c>
      <c r="B100" s="6">
        <v>756</v>
      </c>
      <c r="C100" s="6" t="s">
        <v>16</v>
      </c>
      <c r="D100" s="6" t="s">
        <v>17</v>
      </c>
      <c r="E100" s="138">
        <v>330726.77622974163</v>
      </c>
      <c r="F100" s="138">
        <v>141061.48335255889</v>
      </c>
      <c r="G100" s="161">
        <f t="shared" si="7"/>
        <v>189665.29287718274</v>
      </c>
      <c r="H100" s="154">
        <v>46704.415815990746</v>
      </c>
      <c r="I100" s="154">
        <v>1369.9000000000028</v>
      </c>
      <c r="J100" s="27">
        <f t="shared" ref="J100:J129" si="10">+G100/H100</f>
        <v>4.0609713142422992</v>
      </c>
      <c r="K100" s="46">
        <f t="shared" si="8"/>
        <v>0.32487770513938391</v>
      </c>
      <c r="L100" s="80">
        <f t="shared" si="6"/>
        <v>34.093303026491462</v>
      </c>
      <c r="M100" s="104"/>
    </row>
    <row r="101" spans="1:13" ht="15.75" x14ac:dyDescent="0.25">
      <c r="A101" s="25" t="s">
        <v>15</v>
      </c>
      <c r="B101" s="6">
        <v>758</v>
      </c>
      <c r="C101" s="6" t="s">
        <v>16</v>
      </c>
      <c r="D101" s="6" t="s">
        <v>17</v>
      </c>
      <c r="E101" s="138">
        <v>622176.90848896559</v>
      </c>
      <c r="F101" s="138">
        <v>302491.02982862666</v>
      </c>
      <c r="G101" s="161">
        <f t="shared" si="7"/>
        <v>319685.87866033893</v>
      </c>
      <c r="H101" s="154">
        <v>107550.02340605429</v>
      </c>
      <c r="I101" s="154">
        <v>2360.4899999999916</v>
      </c>
      <c r="J101" s="27">
        <f t="shared" si="10"/>
        <v>2.9724389501373456</v>
      </c>
      <c r="K101" s="46">
        <f t="shared" si="8"/>
        <v>0.23779511601098766</v>
      </c>
      <c r="L101" s="80">
        <f t="shared" si="6"/>
        <v>45.562583788134951</v>
      </c>
      <c r="M101" s="104"/>
    </row>
    <row r="102" spans="1:13" ht="15.75" x14ac:dyDescent="0.25">
      <c r="A102" s="25" t="s">
        <v>15</v>
      </c>
      <c r="B102" s="6">
        <v>760</v>
      </c>
      <c r="C102" s="6" t="s">
        <v>16</v>
      </c>
      <c r="D102" s="6" t="s">
        <v>17</v>
      </c>
      <c r="E102" s="138">
        <v>766418.90482578101</v>
      </c>
      <c r="F102" s="138">
        <v>278143.48717924143</v>
      </c>
      <c r="G102" s="161">
        <f t="shared" si="7"/>
        <v>488275.41764653957</v>
      </c>
      <c r="H102" s="154">
        <v>112504.05640781263</v>
      </c>
      <c r="I102" s="154">
        <v>3248.6500000000037</v>
      </c>
      <c r="J102" s="27">
        <f t="shared" si="10"/>
        <v>4.3400694449327624</v>
      </c>
      <c r="K102" s="46">
        <f t="shared" si="8"/>
        <v>0.34720555559462096</v>
      </c>
      <c r="L102" s="80">
        <f t="shared" ref="L102:L111" si="11">+H102/I102</f>
        <v>34.631017932929836</v>
      </c>
      <c r="M102" s="104"/>
    </row>
    <row r="103" spans="1:13" ht="15.75" x14ac:dyDescent="0.25">
      <c r="A103" s="25" t="s">
        <v>15</v>
      </c>
      <c r="B103" s="6">
        <v>761</v>
      </c>
      <c r="C103" s="6" t="s">
        <v>16</v>
      </c>
      <c r="D103" s="6" t="s">
        <v>17</v>
      </c>
      <c r="E103" s="138">
        <v>404862.56637921522</v>
      </c>
      <c r="F103" s="138">
        <v>115287.55366684936</v>
      </c>
      <c r="G103" s="161">
        <f t="shared" si="7"/>
        <v>289575.01271236583</v>
      </c>
      <c r="H103" s="154">
        <v>50969.697160888223</v>
      </c>
      <c r="I103" s="154">
        <v>1665.8199999999977</v>
      </c>
      <c r="J103" s="27">
        <f t="shared" si="10"/>
        <v>5.681317112760329</v>
      </c>
      <c r="K103" s="46">
        <f t="shared" si="8"/>
        <v>0.45450536902082633</v>
      </c>
      <c r="L103" s="80">
        <f t="shared" si="11"/>
        <v>30.59736175630518</v>
      </c>
      <c r="M103" s="104"/>
    </row>
    <row r="104" spans="1:13" ht="15.75" x14ac:dyDescent="0.25">
      <c r="A104" s="25" t="s">
        <v>18</v>
      </c>
      <c r="B104" s="6">
        <v>762</v>
      </c>
      <c r="C104" s="6" t="s">
        <v>16</v>
      </c>
      <c r="D104" s="6" t="s">
        <v>17</v>
      </c>
      <c r="E104" s="138">
        <v>65341.81</v>
      </c>
      <c r="F104" s="138">
        <v>1563</v>
      </c>
      <c r="G104" s="161">
        <f t="shared" si="7"/>
        <v>63778.81</v>
      </c>
      <c r="H104" s="154">
        <v>23457</v>
      </c>
      <c r="I104" s="154">
        <v>617</v>
      </c>
      <c r="J104" s="27">
        <f t="shared" si="10"/>
        <v>2.7189670460843245</v>
      </c>
      <c r="K104" s="46">
        <f t="shared" si="8"/>
        <v>0.21751736368674596</v>
      </c>
      <c r="L104" s="80">
        <f t="shared" si="11"/>
        <v>38.017828200972446</v>
      </c>
      <c r="M104" s="104"/>
    </row>
    <row r="105" spans="1:13" ht="15.75" x14ac:dyDescent="0.25">
      <c r="A105" s="25" t="s">
        <v>15</v>
      </c>
      <c r="B105" s="6">
        <v>763</v>
      </c>
      <c r="C105" s="6" t="s">
        <v>16</v>
      </c>
      <c r="D105" s="6" t="s">
        <v>17</v>
      </c>
      <c r="E105" s="138">
        <v>426653.58887425449</v>
      </c>
      <c r="F105" s="138">
        <v>120438.72007318244</v>
      </c>
      <c r="G105" s="161">
        <f t="shared" si="7"/>
        <v>306214.86880107207</v>
      </c>
      <c r="H105" s="154">
        <v>47347.527302818671</v>
      </c>
      <c r="I105" s="154">
        <v>1683.9700000000073</v>
      </c>
      <c r="J105" s="27">
        <f t="shared" si="10"/>
        <v>6.4673888214399451</v>
      </c>
      <c r="K105" s="46">
        <f t="shared" si="8"/>
        <v>0.51739110571519564</v>
      </c>
      <c r="L105" s="80">
        <f t="shared" si="11"/>
        <v>28.116609739376869</v>
      </c>
      <c r="M105" s="104"/>
    </row>
    <row r="106" spans="1:13" ht="15.75" x14ac:dyDescent="0.25">
      <c r="A106" s="25" t="s">
        <v>15</v>
      </c>
      <c r="B106" s="6">
        <v>764</v>
      </c>
      <c r="C106" s="6" t="s">
        <v>16</v>
      </c>
      <c r="D106" s="6" t="s">
        <v>17</v>
      </c>
      <c r="E106" s="138">
        <v>343952.72036897705</v>
      </c>
      <c r="F106" s="138">
        <v>127659.05159189575</v>
      </c>
      <c r="G106" s="161">
        <f t="shared" si="7"/>
        <v>216293.6687770813</v>
      </c>
      <c r="H106" s="154">
        <v>50138.838610970204</v>
      </c>
      <c r="I106" s="154">
        <v>1424.2899999999938</v>
      </c>
      <c r="J106" s="27">
        <f t="shared" si="10"/>
        <v>4.3138946726571561</v>
      </c>
      <c r="K106" s="46">
        <f t="shared" si="8"/>
        <v>0.34511157381257251</v>
      </c>
      <c r="L106" s="80">
        <f t="shared" si="11"/>
        <v>35.202689488075059</v>
      </c>
      <c r="M106" s="104"/>
    </row>
    <row r="107" spans="1:13" ht="15.75" x14ac:dyDescent="0.25">
      <c r="A107" s="25" t="s">
        <v>15</v>
      </c>
      <c r="B107" s="6">
        <v>765</v>
      </c>
      <c r="C107" s="6" t="s">
        <v>16</v>
      </c>
      <c r="D107" s="6" t="s">
        <v>17</v>
      </c>
      <c r="E107" s="138">
        <v>369009.29882746801</v>
      </c>
      <c r="F107" s="138">
        <v>66000.597241463256</v>
      </c>
      <c r="G107" s="161">
        <f t="shared" si="7"/>
        <v>303008.70158600475</v>
      </c>
      <c r="H107" s="154">
        <v>34154.406333521234</v>
      </c>
      <c r="I107" s="154">
        <v>1194.3399999999967</v>
      </c>
      <c r="J107" s="27">
        <f t="shared" si="10"/>
        <v>8.8717308867000675</v>
      </c>
      <c r="K107" s="46">
        <f t="shared" si="8"/>
        <v>0.70973847093600539</v>
      </c>
      <c r="L107" s="80">
        <f t="shared" si="11"/>
        <v>28.596887262857585</v>
      </c>
      <c r="M107" s="104"/>
    </row>
    <row r="108" spans="1:13" ht="15.75" x14ac:dyDescent="0.25">
      <c r="A108" s="25" t="s">
        <v>15</v>
      </c>
      <c r="B108" s="6">
        <v>766</v>
      </c>
      <c r="C108" s="6" t="s">
        <v>16</v>
      </c>
      <c r="D108" s="6" t="s">
        <v>17</v>
      </c>
      <c r="E108" s="138">
        <v>1388761.0085577015</v>
      </c>
      <c r="F108" s="138">
        <v>315079.34932502772</v>
      </c>
      <c r="G108" s="161">
        <f t="shared" si="7"/>
        <v>1073681.6592326737</v>
      </c>
      <c r="H108" s="154">
        <v>126985.47490394925</v>
      </c>
      <c r="I108" s="154">
        <v>5387.7499999999945</v>
      </c>
      <c r="J108" s="27">
        <f t="shared" si="10"/>
        <v>8.4551533161158599</v>
      </c>
      <c r="K108" s="46">
        <f t="shared" si="8"/>
        <v>0.67641226528926879</v>
      </c>
      <c r="L108" s="80">
        <f t="shared" si="11"/>
        <v>23.569296070520974</v>
      </c>
      <c r="M108" s="104"/>
    </row>
    <row r="109" spans="1:13" ht="15.75" x14ac:dyDescent="0.25">
      <c r="A109" s="25" t="s">
        <v>15</v>
      </c>
      <c r="B109" s="6">
        <v>767</v>
      </c>
      <c r="C109" s="6" t="s">
        <v>16</v>
      </c>
      <c r="D109" s="6" t="s">
        <v>17</v>
      </c>
      <c r="E109" s="138">
        <v>472794.68517264287</v>
      </c>
      <c r="F109" s="138">
        <v>108000.80570377833</v>
      </c>
      <c r="G109" s="161">
        <f t="shared" si="7"/>
        <v>364793.87946886453</v>
      </c>
      <c r="H109" s="154">
        <v>44805.162376665045</v>
      </c>
      <c r="I109" s="154">
        <v>1667.8099999999899</v>
      </c>
      <c r="J109" s="27">
        <f t="shared" si="10"/>
        <v>8.1417823330744739</v>
      </c>
      <c r="K109" s="46">
        <f t="shared" si="8"/>
        <v>0.6513425866459579</v>
      </c>
      <c r="L109" s="80">
        <f t="shared" si="11"/>
        <v>26.86466826357038</v>
      </c>
      <c r="M109" s="104"/>
    </row>
    <row r="110" spans="1:13" ht="15.75" x14ac:dyDescent="0.25">
      <c r="A110" s="25" t="s">
        <v>15</v>
      </c>
      <c r="B110" s="6">
        <v>768</v>
      </c>
      <c r="C110" s="6" t="s">
        <v>16</v>
      </c>
      <c r="D110" s="6" t="s">
        <v>17</v>
      </c>
      <c r="E110" s="138">
        <v>1574677.9298029647</v>
      </c>
      <c r="F110" s="138">
        <v>979204.44509932224</v>
      </c>
      <c r="G110" s="161">
        <f t="shared" si="7"/>
        <v>595473.48470364243</v>
      </c>
      <c r="H110" s="154">
        <v>349522.79487824527</v>
      </c>
      <c r="I110" s="154">
        <v>5117.3900000000258</v>
      </c>
      <c r="J110" s="27">
        <f t="shared" si="10"/>
        <v>1.7036756784663301</v>
      </c>
      <c r="K110" s="46">
        <f t="shared" si="8"/>
        <v>0.1362940542773064</v>
      </c>
      <c r="L110" s="80">
        <f t="shared" si="11"/>
        <v>68.300988370681836</v>
      </c>
      <c r="M110" s="104"/>
    </row>
    <row r="111" spans="1:13" ht="15.75" x14ac:dyDescent="0.25">
      <c r="A111" s="25" t="s">
        <v>23</v>
      </c>
      <c r="B111" s="6">
        <v>772</v>
      </c>
      <c r="C111" s="6" t="s">
        <v>16</v>
      </c>
      <c r="D111" s="6" t="s">
        <v>17</v>
      </c>
      <c r="E111" s="138">
        <v>278323</v>
      </c>
      <c r="F111" s="138">
        <v>150551</v>
      </c>
      <c r="G111" s="161">
        <f t="shared" si="7"/>
        <v>127772</v>
      </c>
      <c r="H111" s="154">
        <v>63158</v>
      </c>
      <c r="I111" s="154">
        <v>2098</v>
      </c>
      <c r="J111" s="27">
        <f t="shared" si="10"/>
        <v>2.023053294911175</v>
      </c>
      <c r="K111" s="46">
        <f t="shared" si="8"/>
        <v>0.161844263592894</v>
      </c>
      <c r="L111" s="80">
        <f t="shared" si="11"/>
        <v>30.103908484270733</v>
      </c>
      <c r="M111" s="104"/>
    </row>
    <row r="112" spans="1:13" s="100" customFormat="1" ht="15.75" x14ac:dyDescent="0.25">
      <c r="A112" s="25" t="s">
        <v>23</v>
      </c>
      <c r="B112" s="6">
        <v>774</v>
      </c>
      <c r="C112" s="6" t="s">
        <v>16</v>
      </c>
      <c r="D112" s="6" t="s">
        <v>17</v>
      </c>
      <c r="E112" s="138">
        <f>519431+2</f>
        <v>519433</v>
      </c>
      <c r="F112" s="138">
        <f>209544-1</f>
        <v>209543</v>
      </c>
      <c r="G112" s="161">
        <f t="shared" si="7"/>
        <v>309890</v>
      </c>
      <c r="H112" s="154">
        <v>87867</v>
      </c>
      <c r="I112" s="154">
        <f>4005+1</f>
        <v>4006</v>
      </c>
      <c r="J112" s="27">
        <f t="shared" si="10"/>
        <v>3.5268075614280674</v>
      </c>
      <c r="K112" s="46">
        <f t="shared" si="8"/>
        <v>0.28214460491424537</v>
      </c>
      <c r="L112" s="80">
        <f>+H112/I112</f>
        <v>21.93384922616076</v>
      </c>
      <c r="M112" s="103"/>
    </row>
    <row r="113" spans="1:13" s="100" customFormat="1" ht="15.75" x14ac:dyDescent="0.25">
      <c r="A113" s="25" t="s">
        <v>23</v>
      </c>
      <c r="B113" s="6">
        <v>776</v>
      </c>
      <c r="C113" s="6" t="s">
        <v>16</v>
      </c>
      <c r="D113" s="6" t="s">
        <v>17</v>
      </c>
      <c r="E113" s="138">
        <v>503368</v>
      </c>
      <c r="F113" s="138">
        <v>191911</v>
      </c>
      <c r="G113" s="161">
        <f t="shared" si="7"/>
        <v>311457</v>
      </c>
      <c r="H113" s="154">
        <v>80491</v>
      </c>
      <c r="I113" s="154">
        <v>3618</v>
      </c>
      <c r="J113" s="27">
        <f t="shared" si="10"/>
        <v>3.8694636667453506</v>
      </c>
      <c r="K113" s="46">
        <f t="shared" si="8"/>
        <v>0.30955709333962805</v>
      </c>
      <c r="L113" s="80">
        <f>+H113/I113</f>
        <v>22.247374239911554</v>
      </c>
      <c r="M113" s="103"/>
    </row>
    <row r="114" spans="1:13" s="100" customFormat="1" ht="15.75" x14ac:dyDescent="0.25">
      <c r="A114" s="25" t="s">
        <v>23</v>
      </c>
      <c r="B114" s="6">
        <v>777</v>
      </c>
      <c r="C114" s="6" t="s">
        <v>16</v>
      </c>
      <c r="D114" s="6" t="s">
        <v>17</v>
      </c>
      <c r="E114" s="138">
        <v>352178</v>
      </c>
      <c r="F114" s="138">
        <v>132555</v>
      </c>
      <c r="G114" s="161">
        <f t="shared" si="7"/>
        <v>219623</v>
      </c>
      <c r="H114" s="154">
        <v>55595</v>
      </c>
      <c r="I114" s="154">
        <v>2563</v>
      </c>
      <c r="J114" s="27">
        <f t="shared" si="10"/>
        <v>3.9504092094612826</v>
      </c>
      <c r="K114" s="46">
        <f t="shared" si="8"/>
        <v>0.31603273675690263</v>
      </c>
      <c r="L114" s="80">
        <f>+H114/I114</f>
        <v>21.691377292235661</v>
      </c>
      <c r="M114" s="103"/>
    </row>
    <row r="115" spans="1:13" ht="15.75" x14ac:dyDescent="0.25">
      <c r="A115" s="25" t="s">
        <v>24</v>
      </c>
      <c r="B115" s="6">
        <v>780</v>
      </c>
      <c r="C115" s="6" t="s">
        <v>16</v>
      </c>
      <c r="D115" s="6" t="s">
        <v>17</v>
      </c>
      <c r="E115" s="138">
        <v>104816.70981766369</v>
      </c>
      <c r="F115" s="138">
        <v>53000.015752047235</v>
      </c>
      <c r="G115" s="161">
        <f t="shared" si="7"/>
        <v>51816.694065616459</v>
      </c>
      <c r="H115" s="154">
        <v>18640</v>
      </c>
      <c r="I115" s="154">
        <v>1387.1989999999998</v>
      </c>
      <c r="J115" s="27">
        <f t="shared" si="10"/>
        <v>2.7798655614601104</v>
      </c>
      <c r="K115" s="46">
        <f t="shared" si="8"/>
        <v>0.22238924491680884</v>
      </c>
      <c r="L115" s="80">
        <f t="shared" ref="L115:L129" si="12">+H115/I115</f>
        <v>13.437149248233313</v>
      </c>
      <c r="M115" s="103"/>
    </row>
    <row r="116" spans="1:13" ht="15.75" x14ac:dyDescent="0.25">
      <c r="A116" s="25" t="s">
        <v>24</v>
      </c>
      <c r="B116" s="6">
        <v>781</v>
      </c>
      <c r="C116" s="6" t="s">
        <v>16</v>
      </c>
      <c r="D116" s="6" t="s">
        <v>17</v>
      </c>
      <c r="E116" s="138">
        <v>2229278.22282909</v>
      </c>
      <c r="F116" s="138">
        <v>1127222.7599127206</v>
      </c>
      <c r="G116" s="161">
        <f t="shared" si="7"/>
        <v>1102055.4629163693</v>
      </c>
      <c r="H116" s="154">
        <v>396442</v>
      </c>
      <c r="I116" s="154">
        <v>8210.1510000000017</v>
      </c>
      <c r="J116" s="27">
        <f t="shared" si="10"/>
        <v>2.7798655614601109</v>
      </c>
      <c r="K116" s="46">
        <f t="shared" si="8"/>
        <v>0.22238924491680886</v>
      </c>
      <c r="L116" s="80">
        <f t="shared" si="12"/>
        <v>48.286809828467213</v>
      </c>
      <c r="M116" s="103"/>
    </row>
    <row r="117" spans="1:13" ht="15.75" x14ac:dyDescent="0.25">
      <c r="A117" s="25" t="s">
        <v>24</v>
      </c>
      <c r="B117" s="6">
        <v>782</v>
      </c>
      <c r="C117" s="6" t="s">
        <v>16</v>
      </c>
      <c r="D117" s="6" t="s">
        <v>17</v>
      </c>
      <c r="E117" s="138">
        <v>212248.21416672299</v>
      </c>
      <c r="F117" s="138">
        <v>107322.1885494111</v>
      </c>
      <c r="G117" s="161">
        <f t="shared" si="7"/>
        <v>104926.02561731188</v>
      </c>
      <c r="H117" s="154">
        <v>37745</v>
      </c>
      <c r="I117" s="154">
        <v>2386.5490000000004</v>
      </c>
      <c r="J117" s="27">
        <f t="shared" si="10"/>
        <v>2.7798655614601109</v>
      </c>
      <c r="K117" s="46">
        <f t="shared" si="8"/>
        <v>0.22238924491680886</v>
      </c>
      <c r="L117" s="80">
        <f t="shared" si="12"/>
        <v>15.815723875772084</v>
      </c>
      <c r="M117" s="104"/>
    </row>
    <row r="118" spans="1:13" ht="15.75" x14ac:dyDescent="0.25">
      <c r="A118" s="25" t="s">
        <v>24</v>
      </c>
      <c r="B118" s="6">
        <v>783</v>
      </c>
      <c r="C118" s="6" t="s">
        <v>16</v>
      </c>
      <c r="D118" s="6" t="s">
        <v>17</v>
      </c>
      <c r="E118" s="138">
        <v>338005.77309173538</v>
      </c>
      <c r="F118" s="138">
        <v>170910.83405792961</v>
      </c>
      <c r="G118" s="161">
        <f t="shared" si="7"/>
        <v>167094.93903380577</v>
      </c>
      <c r="H118" s="154">
        <v>60109</v>
      </c>
      <c r="I118" s="154">
        <v>2297.9989999999998</v>
      </c>
      <c r="J118" s="27">
        <f t="shared" si="10"/>
        <v>2.7798655614601104</v>
      </c>
      <c r="K118" s="46">
        <f t="shared" si="8"/>
        <v>0.22238924491680884</v>
      </c>
      <c r="L118" s="80">
        <f t="shared" si="12"/>
        <v>26.157104507008057</v>
      </c>
      <c r="M118" s="104"/>
    </row>
    <row r="119" spans="1:13" ht="15.75" x14ac:dyDescent="0.25">
      <c r="A119" s="25" t="s">
        <v>24</v>
      </c>
      <c r="B119" s="6">
        <v>785</v>
      </c>
      <c r="C119" s="6" t="s">
        <v>16</v>
      </c>
      <c r="D119" s="6" t="s">
        <v>17</v>
      </c>
      <c r="E119" s="138">
        <v>1323625.8614345808</v>
      </c>
      <c r="F119" s="138">
        <v>669284.42638473131</v>
      </c>
      <c r="G119" s="161">
        <f t="shared" si="7"/>
        <v>654341.43504984945</v>
      </c>
      <c r="H119" s="154">
        <v>235386</v>
      </c>
      <c r="I119" s="154">
        <v>4184.5730000000003</v>
      </c>
      <c r="J119" s="27">
        <f t="shared" si="10"/>
        <v>2.77986556146011</v>
      </c>
      <c r="K119" s="46">
        <f t="shared" si="8"/>
        <v>0.22238924491680881</v>
      </c>
      <c r="L119" s="80">
        <f t="shared" si="12"/>
        <v>56.250900629526591</v>
      </c>
      <c r="M119" s="104"/>
    </row>
    <row r="120" spans="1:13" ht="15.75" x14ac:dyDescent="0.25">
      <c r="A120" s="25" t="s">
        <v>24</v>
      </c>
      <c r="B120" s="6">
        <v>789</v>
      </c>
      <c r="C120" s="6" t="s">
        <v>16</v>
      </c>
      <c r="D120" s="6" t="s">
        <v>17</v>
      </c>
      <c r="E120" s="138">
        <v>100953.56176805345</v>
      </c>
      <c r="F120" s="138">
        <v>51046.635343160087</v>
      </c>
      <c r="G120" s="161">
        <f t="shared" si="7"/>
        <v>49906.926424893361</v>
      </c>
      <c r="H120" s="154">
        <v>17953</v>
      </c>
      <c r="I120" s="154">
        <v>480.43900000000008</v>
      </c>
      <c r="J120" s="27">
        <f t="shared" si="10"/>
        <v>2.7798655614601104</v>
      </c>
      <c r="K120" s="46">
        <f t="shared" si="8"/>
        <v>0.22238924491680884</v>
      </c>
      <c r="L120" s="80">
        <f t="shared" si="12"/>
        <v>37.367907268144336</v>
      </c>
      <c r="M120" s="103"/>
    </row>
    <row r="121" spans="1:13" ht="15.75" x14ac:dyDescent="0.25">
      <c r="A121" s="25" t="s">
        <v>23</v>
      </c>
      <c r="B121" s="6">
        <v>790</v>
      </c>
      <c r="C121" s="6" t="s">
        <v>16</v>
      </c>
      <c r="D121" s="6" t="s">
        <v>17</v>
      </c>
      <c r="E121" s="138">
        <v>476751</v>
      </c>
      <c r="F121" s="138">
        <v>190300</v>
      </c>
      <c r="G121" s="161">
        <f t="shared" si="7"/>
        <v>286451</v>
      </c>
      <c r="H121" s="154">
        <v>79817</v>
      </c>
      <c r="I121" s="154">
        <v>3742</v>
      </c>
      <c r="J121" s="27">
        <f t="shared" si="10"/>
        <v>3.5888469874838695</v>
      </c>
      <c r="K121" s="46">
        <f t="shared" si="8"/>
        <v>0.28710775899870955</v>
      </c>
      <c r="L121" s="80">
        <f t="shared" si="12"/>
        <v>21.330037413148048</v>
      </c>
      <c r="M121" s="103"/>
    </row>
    <row r="122" spans="1:13" ht="15.75" x14ac:dyDescent="0.25">
      <c r="A122" s="25" t="s">
        <v>23</v>
      </c>
      <c r="B122" s="6">
        <v>793</v>
      </c>
      <c r="C122" s="6" t="s">
        <v>16</v>
      </c>
      <c r="D122" s="6" t="s">
        <v>17</v>
      </c>
      <c r="E122" s="138">
        <v>129438</v>
      </c>
      <c r="F122" s="138">
        <v>25643</v>
      </c>
      <c r="G122" s="161">
        <f t="shared" si="7"/>
        <v>103795</v>
      </c>
      <c r="H122" s="154">
        <v>10755</v>
      </c>
      <c r="I122" s="154">
        <v>1005</v>
      </c>
      <c r="J122" s="27">
        <f t="shared" si="10"/>
        <v>9.6508600650860057</v>
      </c>
      <c r="K122" s="46">
        <f t="shared" si="8"/>
        <v>0.77206880520688048</v>
      </c>
      <c r="L122" s="80">
        <f t="shared" si="12"/>
        <v>10.701492537313433</v>
      </c>
      <c r="M122" s="103"/>
    </row>
    <row r="123" spans="1:13" ht="15.75" x14ac:dyDescent="0.25">
      <c r="A123" s="25" t="s">
        <v>23</v>
      </c>
      <c r="B123" s="6">
        <v>795</v>
      </c>
      <c r="C123" s="6" t="s">
        <v>16</v>
      </c>
      <c r="D123" s="6" t="s">
        <v>17</v>
      </c>
      <c r="E123" s="138">
        <v>67827</v>
      </c>
      <c r="F123" s="138">
        <v>12811</v>
      </c>
      <c r="G123" s="161">
        <f t="shared" si="7"/>
        <v>55016</v>
      </c>
      <c r="H123" s="154">
        <v>5372</v>
      </c>
      <c r="I123" s="154">
        <v>560</v>
      </c>
      <c r="J123" s="27">
        <f t="shared" si="10"/>
        <v>10.241250930752047</v>
      </c>
      <c r="K123" s="46">
        <f t="shared" si="8"/>
        <v>0.81930007446016373</v>
      </c>
      <c r="L123" s="80">
        <f t="shared" si="12"/>
        <v>9.5928571428571434</v>
      </c>
      <c r="M123" s="103"/>
    </row>
    <row r="124" spans="1:13" ht="15.75" x14ac:dyDescent="0.25">
      <c r="A124" s="25" t="s">
        <v>15</v>
      </c>
      <c r="B124" s="6">
        <v>850</v>
      </c>
      <c r="C124" s="6" t="s">
        <v>16</v>
      </c>
      <c r="D124" s="6" t="s">
        <v>17</v>
      </c>
      <c r="E124" s="138">
        <v>2480421.3225725507</v>
      </c>
      <c r="F124" s="138">
        <v>1279105.1460287049</v>
      </c>
      <c r="G124" s="161">
        <f t="shared" si="7"/>
        <v>1201316.1765438458</v>
      </c>
      <c r="H124" s="154">
        <v>450802.48128772731</v>
      </c>
      <c r="I124" s="154">
        <v>8758.59</v>
      </c>
      <c r="J124" s="27">
        <f t="shared" si="10"/>
        <v>2.6648393174595211</v>
      </c>
      <c r="K124" s="46">
        <f t="shared" si="8"/>
        <v>0.21318714539676167</v>
      </c>
      <c r="L124" s="80">
        <f t="shared" si="12"/>
        <v>51.469754981992224</v>
      </c>
      <c r="M124" s="103"/>
    </row>
    <row r="125" spans="1:13" ht="15.75" x14ac:dyDescent="0.25">
      <c r="A125" s="25" t="s">
        <v>15</v>
      </c>
      <c r="B125" s="6">
        <v>852</v>
      </c>
      <c r="C125" s="6" t="s">
        <v>16</v>
      </c>
      <c r="D125" s="6" t="s">
        <v>17</v>
      </c>
      <c r="E125" s="138">
        <v>2220530.856505713</v>
      </c>
      <c r="F125" s="138">
        <v>329389.79682263028</v>
      </c>
      <c r="G125" s="161">
        <f t="shared" si="7"/>
        <v>1891141.0596830826</v>
      </c>
      <c r="H125" s="154">
        <v>210002.86964070145</v>
      </c>
      <c r="I125" s="154">
        <v>10827.839999999969</v>
      </c>
      <c r="J125" s="27">
        <f t="shared" si="10"/>
        <v>9.0053105603684251</v>
      </c>
      <c r="K125" s="46">
        <f t="shared" si="8"/>
        <v>0.720424844829474</v>
      </c>
      <c r="L125" s="80">
        <f t="shared" si="12"/>
        <v>19.394714886875132</v>
      </c>
      <c r="M125" s="103"/>
    </row>
    <row r="126" spans="1:13" ht="15.75" x14ac:dyDescent="0.25">
      <c r="A126" s="25" t="s">
        <v>15</v>
      </c>
      <c r="B126" s="6">
        <v>852</v>
      </c>
      <c r="C126" s="6" t="s">
        <v>16</v>
      </c>
      <c r="D126" s="6" t="s">
        <v>20</v>
      </c>
      <c r="E126" s="138">
        <v>199216.6132608171</v>
      </c>
      <c r="F126" s="138">
        <v>16253.318228535003</v>
      </c>
      <c r="G126" s="161">
        <f t="shared" si="7"/>
        <v>182963.2950322821</v>
      </c>
      <c r="H126" s="154">
        <v>15389.035513837309</v>
      </c>
      <c r="I126" s="154">
        <v>1018.7199999999995</v>
      </c>
      <c r="J126" s="27">
        <f t="shared" si="10"/>
        <v>11.889198310561282</v>
      </c>
      <c r="K126" s="46">
        <f>J126/$J$133</f>
        <v>0.25723059953615929</v>
      </c>
      <c r="L126" s="80">
        <f t="shared" si="12"/>
        <v>15.106246577899046</v>
      </c>
      <c r="M126" s="103"/>
    </row>
    <row r="127" spans="1:13" ht="15.75" x14ac:dyDescent="0.25">
      <c r="A127" s="25" t="s">
        <v>15</v>
      </c>
      <c r="B127" s="6">
        <v>854</v>
      </c>
      <c r="C127" s="6" t="s">
        <v>16</v>
      </c>
      <c r="D127" s="6" t="s">
        <v>17</v>
      </c>
      <c r="E127" s="138">
        <v>909013.37360560999</v>
      </c>
      <c r="F127" s="138">
        <v>280912.95366375777</v>
      </c>
      <c r="G127" s="161">
        <f t="shared" si="7"/>
        <v>628100.41994185222</v>
      </c>
      <c r="H127" s="154">
        <v>108481.49778536313</v>
      </c>
      <c r="I127" s="154">
        <v>3340.8099999999954</v>
      </c>
      <c r="J127" s="27">
        <f t="shared" si="10"/>
        <v>5.7899313040882321</v>
      </c>
      <c r="K127" s="46">
        <f t="shared" si="8"/>
        <v>0.46319450432705855</v>
      </c>
      <c r="L127" s="80">
        <f t="shared" si="12"/>
        <v>32.471615502037913</v>
      </c>
      <c r="M127" s="103"/>
    </row>
    <row r="128" spans="1:13" ht="15.75" x14ac:dyDescent="0.25">
      <c r="A128" s="25" t="s">
        <v>15</v>
      </c>
      <c r="B128" s="6">
        <v>860</v>
      </c>
      <c r="C128" s="6" t="s">
        <v>16</v>
      </c>
      <c r="D128" s="6" t="s">
        <v>17</v>
      </c>
      <c r="E128" s="138">
        <v>993047.6037147548</v>
      </c>
      <c r="F128" s="138">
        <v>305260.12657612481</v>
      </c>
      <c r="G128" s="161">
        <f t="shared" si="7"/>
        <v>687787.47713863</v>
      </c>
      <c r="H128" s="154">
        <v>116019.38677694142</v>
      </c>
      <c r="I128" s="154">
        <v>3580.7399999999861</v>
      </c>
      <c r="J128" s="27">
        <f t="shared" si="10"/>
        <v>5.9282116226055255</v>
      </c>
      <c r="K128" s="46">
        <f t="shared" si="8"/>
        <v>0.47425692980844203</v>
      </c>
      <c r="L128" s="80">
        <f t="shared" si="12"/>
        <v>32.400952534096824</v>
      </c>
      <c r="M128" s="103"/>
    </row>
    <row r="129" spans="1:13" ht="16.5" thickBot="1" x14ac:dyDescent="0.3">
      <c r="A129" s="28" t="s">
        <v>15</v>
      </c>
      <c r="B129" s="106">
        <v>865</v>
      </c>
      <c r="C129" s="106" t="s">
        <v>16</v>
      </c>
      <c r="D129" s="106" t="s">
        <v>17</v>
      </c>
      <c r="E129" s="134">
        <v>882204.54560575623</v>
      </c>
      <c r="F129" s="134">
        <v>398326.55356424651</v>
      </c>
      <c r="G129" s="163">
        <f t="shared" si="7"/>
        <v>483877.99204150971</v>
      </c>
      <c r="H129" s="155">
        <v>131935.35879934096</v>
      </c>
      <c r="I129" s="155">
        <v>3077.319999999997</v>
      </c>
      <c r="J129" s="30">
        <f t="shared" si="10"/>
        <v>3.6675383797412069</v>
      </c>
      <c r="K129" s="47">
        <f t="shared" si="8"/>
        <v>0.29340307037929653</v>
      </c>
      <c r="L129" s="81">
        <f t="shared" si="12"/>
        <v>42.873460933325454</v>
      </c>
      <c r="M129" s="105"/>
    </row>
    <row r="130" spans="1:13" ht="15.75" thickBot="1" x14ac:dyDescent="0.3">
      <c r="A130" s="100"/>
      <c r="B130" s="140"/>
      <c r="C130" s="100"/>
      <c r="D130" s="100"/>
      <c r="E130" s="100"/>
      <c r="G130" s="13"/>
      <c r="H130" s="13"/>
      <c r="I130" s="43"/>
      <c r="J130" s="100"/>
    </row>
    <row r="131" spans="1:13" ht="24.75" thickBot="1" x14ac:dyDescent="0.3">
      <c r="A131" s="146" t="s">
        <v>25</v>
      </c>
      <c r="B131" s="147"/>
      <c r="C131" s="100"/>
      <c r="D131" s="100"/>
      <c r="E131" s="13"/>
      <c r="F131" s="13"/>
      <c r="G131" s="93">
        <v>1.6</v>
      </c>
      <c r="H131" s="31">
        <v>1.35</v>
      </c>
      <c r="I131" s="31">
        <v>1.2</v>
      </c>
      <c r="J131" s="94" t="s">
        <v>11</v>
      </c>
    </row>
    <row r="132" spans="1:13" ht="15.75" x14ac:dyDescent="0.25">
      <c r="A132" s="100" t="s">
        <v>17</v>
      </c>
      <c r="B132" s="141"/>
      <c r="C132" s="100"/>
      <c r="D132" s="100"/>
      <c r="E132" s="100"/>
      <c r="F132" s="100"/>
      <c r="G132" s="111">
        <f>+$J$132*G131</f>
        <v>20</v>
      </c>
      <c r="H132" s="109">
        <f>+$J$132*H131</f>
        <v>16.875</v>
      </c>
      <c r="I132" s="107">
        <f>+$J$132*I131</f>
        <v>15</v>
      </c>
      <c r="J132" s="95">
        <f>+ROUND(AVERAGEIF($D$4:$D$129,"Weekday",$J$4:$J$129),2)</f>
        <v>12.5</v>
      </c>
    </row>
    <row r="133" spans="1:13" ht="16.5" thickBot="1" x14ac:dyDescent="0.3">
      <c r="A133" s="100" t="s">
        <v>26</v>
      </c>
      <c r="B133" s="141"/>
      <c r="C133" s="100"/>
      <c r="D133" s="100"/>
      <c r="E133" s="100"/>
      <c r="G133" s="112">
        <f>+$J$133*G131</f>
        <v>73.951999999999998</v>
      </c>
      <c r="H133" s="110">
        <f>+$J$133*H131</f>
        <v>62.397000000000006</v>
      </c>
      <c r="I133" s="108">
        <f>+$J$133*I131</f>
        <v>55.463999999999999</v>
      </c>
      <c r="J133" s="97">
        <f>+ROUND(AVERAGEIF($D$4:$D$129,"&lt;&gt;Weekday",$J$4:$J$129),2)</f>
        <v>46.22</v>
      </c>
    </row>
    <row r="134" spans="1:13" ht="15.75" thickBot="1" x14ac:dyDescent="0.3">
      <c r="A134" s="100"/>
      <c r="B134" s="141"/>
      <c r="C134" s="100"/>
      <c r="D134" s="100"/>
      <c r="E134" s="100"/>
      <c r="G134" s="9"/>
      <c r="H134" s="100"/>
      <c r="I134" s="100"/>
      <c r="J134" s="100"/>
    </row>
    <row r="135" spans="1:13" ht="15.75" thickBot="1" x14ac:dyDescent="0.3">
      <c r="A135" s="146" t="s">
        <v>27</v>
      </c>
      <c r="B135" s="140"/>
      <c r="C135" s="100"/>
      <c r="D135" s="100"/>
      <c r="E135" s="100"/>
      <c r="G135" s="9"/>
      <c r="H135" s="100"/>
      <c r="I135" s="100"/>
      <c r="J135" s="100"/>
      <c r="K135" s="33"/>
      <c r="L135" s="33"/>
    </row>
    <row r="136" spans="1:13" x14ac:dyDescent="0.25">
      <c r="A136" s="100" t="s">
        <v>17</v>
      </c>
      <c r="B136" s="142">
        <f>(SUMIF($D$4:$D$129,"Weekday",$G$4:$G$129))/(SUMIF($D$4:$D$129,"Weekday",$H$4:H129))</f>
        <v>5.4380744995955572</v>
      </c>
      <c r="C136" s="100"/>
      <c r="D136" s="100"/>
      <c r="E136" s="100"/>
      <c r="G136" s="9"/>
      <c r="H136" s="100"/>
      <c r="I136" s="100"/>
      <c r="J136" s="124"/>
      <c r="K136" s="33"/>
      <c r="L136" s="33"/>
    </row>
    <row r="137" spans="1:13" x14ac:dyDescent="0.25">
      <c r="A137" s="100" t="s">
        <v>26</v>
      </c>
      <c r="B137" s="184">
        <f>(SUMIF($D$4:$D$129,"&lt;&gt;Weekday",$G$4:$G$129))/(SUMIF($D$4:$D$129,"&lt;&gt;Weekday",$H$4:H129))</f>
        <v>16.739571132670001</v>
      </c>
      <c r="C137" s="4"/>
      <c r="D137" s="34"/>
      <c r="E137" s="100"/>
      <c r="G137" s="9"/>
      <c r="H137" s="100"/>
      <c r="I137" s="100"/>
      <c r="J137" s="100"/>
      <c r="K137" s="33"/>
      <c r="L137" s="33"/>
    </row>
    <row r="138" spans="1:13" x14ac:dyDescent="0.25">
      <c r="A138" s="100"/>
      <c r="B138" s="143"/>
      <c r="C138" s="4"/>
      <c r="D138" s="34"/>
      <c r="E138" s="100"/>
      <c r="G138" s="9"/>
      <c r="H138" s="100"/>
      <c r="I138" s="100"/>
      <c r="J138" s="100"/>
      <c r="K138" s="33"/>
      <c r="L138" s="33"/>
    </row>
    <row r="139" spans="1:13" x14ac:dyDescent="0.25">
      <c r="A139" s="100"/>
      <c r="B139" s="143"/>
      <c r="C139" s="4"/>
      <c r="D139" s="34"/>
      <c r="E139" s="100"/>
      <c r="G139" s="9"/>
      <c r="H139" s="100"/>
      <c r="I139" s="100"/>
      <c r="J139" s="100"/>
      <c r="K139" s="33"/>
      <c r="L139" s="33"/>
    </row>
    <row r="140" spans="1:13" s="100" customFormat="1" x14ac:dyDescent="0.25">
      <c r="A140" s="2"/>
      <c r="B140" s="143"/>
      <c r="C140" s="4"/>
      <c r="D140" s="34"/>
      <c r="F140" s="9"/>
      <c r="G140" s="9"/>
      <c r="K140" s="33"/>
      <c r="L140" s="33"/>
      <c r="M140" s="12"/>
    </row>
    <row r="141" spans="1:13" x14ac:dyDescent="0.25">
      <c r="A141" s="2"/>
      <c r="B141" s="143"/>
      <c r="C141" s="5"/>
      <c r="D141" s="34"/>
      <c r="E141" s="100"/>
      <c r="G141" s="9"/>
      <c r="H141" s="100"/>
      <c r="I141" s="100"/>
      <c r="J141" s="100"/>
      <c r="K141" s="33"/>
      <c r="L141" s="33"/>
    </row>
  </sheetData>
  <sortState xmlns:xlrd2="http://schemas.microsoft.com/office/spreadsheetml/2017/richdata2" ref="A4:M129">
    <sortCondition ref="C4:C129"/>
    <sortCondition ref="D4:D129" customList="Weekday,Saturday,Sunday,Sunday/Holiday,Reduced"/>
    <sortCondition ref="B4:B129"/>
  </sortState>
  <mergeCells count="1">
    <mergeCell ref="A2:N2"/>
  </mergeCells>
  <conditionalFormatting sqref="K4:K129">
    <cfRule type="cellIs" dxfId="40" priority="15" stopIfTrue="1" operator="greaterThan">
      <formula>1.6</formula>
    </cfRule>
    <cfRule type="cellIs" dxfId="39" priority="16" stopIfTrue="1" operator="greaterThan">
      <formula>1.35</formula>
    </cfRule>
    <cfRule type="cellIs" dxfId="38" priority="17" stopIfTrue="1" operator="greaterThan">
      <formula>1.2</formula>
    </cfRule>
  </conditionalFormatting>
  <conditionalFormatting sqref="L4:L129">
    <cfRule type="cellIs" dxfId="37" priority="9" stopIfTrue="1" operator="lessThan">
      <formula>10</formula>
    </cfRule>
    <cfRule type="cellIs" dxfId="36" priority="10" operator="lessThan">
      <formula>20</formula>
    </cfRule>
  </conditionalFormatting>
  <conditionalFormatting sqref="D1:D3 D130:D1048576">
    <cfRule type="containsText" dxfId="35" priority="1" operator="containsText" text="Weekday">
      <formula>NOT(ISERROR(SEARCH("Weekday",D1)))</formula>
    </cfRule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382"/>
  <sheetViews>
    <sheetView tabSelected="1" workbookViewId="0">
      <pane ySplit="1" topLeftCell="A26" activePane="bottomLeft" state="frozen"/>
      <selection pane="bottomLeft" activeCell="N4" sqref="N4"/>
    </sheetView>
  </sheetViews>
  <sheetFormatPr defaultRowHeight="15" x14ac:dyDescent="0.25"/>
  <cols>
    <col min="1" max="1" width="17.7109375" bestFit="1" customWidth="1"/>
    <col min="2" max="2" width="24.28515625" style="11" bestFit="1" customWidth="1"/>
    <col min="3" max="3" width="26" bestFit="1" customWidth="1"/>
    <col min="4" max="4" width="16" bestFit="1" customWidth="1"/>
    <col min="5" max="5" width="15.140625" style="11" bestFit="1" customWidth="1"/>
    <col min="6" max="6" width="18.28515625" bestFit="1" customWidth="1"/>
    <col min="7" max="7" width="15.85546875" style="9" bestFit="1" customWidth="1"/>
    <col min="8" max="8" width="16.140625" bestFit="1" customWidth="1"/>
    <col min="9" max="9" width="13.85546875" bestFit="1" customWidth="1"/>
    <col min="10" max="11" width="16.7109375" bestFit="1" customWidth="1"/>
    <col min="12" max="12" width="24.42578125" bestFit="1" customWidth="1"/>
    <col min="13" max="14" width="12.7109375" bestFit="1" customWidth="1"/>
  </cols>
  <sheetData>
    <row r="1" spans="1:12" ht="15.75" x14ac:dyDescent="0.25">
      <c r="A1" s="1" t="s">
        <v>2</v>
      </c>
      <c r="B1" s="1" t="s">
        <v>63</v>
      </c>
      <c r="C1" s="1" t="s">
        <v>64</v>
      </c>
      <c r="D1" s="1" t="s">
        <v>5</v>
      </c>
      <c r="E1" s="1" t="s">
        <v>6</v>
      </c>
      <c r="F1" s="1" t="s">
        <v>65</v>
      </c>
      <c r="G1" s="7" t="s">
        <v>66</v>
      </c>
      <c r="H1" s="1" t="s">
        <v>67</v>
      </c>
      <c r="I1" s="1" t="s">
        <v>68</v>
      </c>
      <c r="J1" s="1" t="s">
        <v>69</v>
      </c>
      <c r="K1" s="1" t="s">
        <v>70</v>
      </c>
      <c r="L1" s="1" t="s">
        <v>71</v>
      </c>
    </row>
    <row r="2" spans="1:12" x14ac:dyDescent="0.25">
      <c r="A2" s="100" t="s">
        <v>15</v>
      </c>
      <c r="B2" s="100">
        <v>53</v>
      </c>
      <c r="C2" s="100" t="s">
        <v>16</v>
      </c>
      <c r="D2" s="100" t="s">
        <v>17</v>
      </c>
      <c r="E2" s="124">
        <v>944244.2090812088</v>
      </c>
      <c r="F2" s="124">
        <v>259039.59384032348</v>
      </c>
      <c r="G2" s="9">
        <v>190650.40027013907</v>
      </c>
      <c r="H2" s="9">
        <v>4196.0599999999895</v>
      </c>
      <c r="I2" s="124">
        <f t="shared" ref="I2:I65" si="0">E2-F2</f>
        <v>685204.61524088529</v>
      </c>
      <c r="J2" s="124">
        <f t="shared" ref="J2:J65" si="1">I2/G2</f>
        <v>3.5940371185688331</v>
      </c>
      <c r="K2" s="125">
        <f t="shared" ref="K2:K65" si="2">F2/E2</f>
        <v>0.2743353799250518</v>
      </c>
      <c r="L2" s="150">
        <f t="shared" ref="L2:L65" si="3">G2/H2</f>
        <v>45.435575342139899</v>
      </c>
    </row>
    <row r="3" spans="1:12" x14ac:dyDescent="0.25">
      <c r="A3" s="100" t="s">
        <v>15</v>
      </c>
      <c r="B3" s="100">
        <v>94</v>
      </c>
      <c r="C3" s="100" t="s">
        <v>16</v>
      </c>
      <c r="D3" s="100" t="s">
        <v>17</v>
      </c>
      <c r="E3" s="124">
        <v>2751562.7646507546</v>
      </c>
      <c r="F3" s="124">
        <v>693337.50188901881</v>
      </c>
      <c r="G3" s="9">
        <v>488167.25867242989</v>
      </c>
      <c r="H3" s="9">
        <v>12308.879999999954</v>
      </c>
      <c r="I3" s="124">
        <f t="shared" si="0"/>
        <v>2058225.2627617358</v>
      </c>
      <c r="J3" s="124">
        <f t="shared" si="1"/>
        <v>4.2162296348163055</v>
      </c>
      <c r="K3" s="125">
        <f t="shared" si="2"/>
        <v>0.25197953352047975</v>
      </c>
      <c r="L3" s="150">
        <f t="shared" si="3"/>
        <v>39.659762600044175</v>
      </c>
    </row>
    <row r="4" spans="1:12" x14ac:dyDescent="0.25">
      <c r="A4" s="100" t="s">
        <v>15</v>
      </c>
      <c r="B4" s="100">
        <v>111</v>
      </c>
      <c r="C4" s="100" t="s">
        <v>16</v>
      </c>
      <c r="D4" s="100" t="s">
        <v>17</v>
      </c>
      <c r="E4" s="124">
        <v>147363.00646267887</v>
      </c>
      <c r="F4" s="124">
        <v>29004.827968822261</v>
      </c>
      <c r="G4" s="9">
        <v>15825.728958925307</v>
      </c>
      <c r="H4" s="9">
        <v>559.3600000000007</v>
      </c>
      <c r="I4" s="124">
        <f t="shared" si="0"/>
        <v>118358.1784938566</v>
      </c>
      <c r="J4" s="124">
        <f t="shared" si="1"/>
        <v>7.4788452905422478</v>
      </c>
      <c r="K4" s="125">
        <f t="shared" si="2"/>
        <v>0.19682570724537993</v>
      </c>
      <c r="L4" s="150">
        <f t="shared" si="3"/>
        <v>28.2925646433876</v>
      </c>
    </row>
    <row r="5" spans="1:12" x14ac:dyDescent="0.25">
      <c r="A5" s="100" t="s">
        <v>15</v>
      </c>
      <c r="B5" s="100">
        <v>113</v>
      </c>
      <c r="C5" s="100" t="s">
        <v>16</v>
      </c>
      <c r="D5" s="100" t="s">
        <v>17</v>
      </c>
      <c r="E5" s="124">
        <v>510388.40260554105</v>
      </c>
      <c r="F5" s="124">
        <v>136192.29980206088</v>
      </c>
      <c r="G5" s="9">
        <v>88767.018884312172</v>
      </c>
      <c r="H5" s="9">
        <v>1794.9400000000037</v>
      </c>
      <c r="I5" s="124">
        <f t="shared" si="0"/>
        <v>374196.10280348017</v>
      </c>
      <c r="J5" s="124">
        <f t="shared" si="1"/>
        <v>4.2154857457943988</v>
      </c>
      <c r="K5" s="125">
        <f t="shared" si="2"/>
        <v>0.26684050638062501</v>
      </c>
      <c r="L5" s="150">
        <f t="shared" si="3"/>
        <v>49.454031268071347</v>
      </c>
    </row>
    <row r="6" spans="1:12" x14ac:dyDescent="0.25">
      <c r="A6" s="100" t="s">
        <v>15</v>
      </c>
      <c r="B6" s="100">
        <v>114</v>
      </c>
      <c r="C6" s="100" t="s">
        <v>16</v>
      </c>
      <c r="D6" s="100" t="s">
        <v>17</v>
      </c>
      <c r="E6" s="124">
        <v>695112.08321194572</v>
      </c>
      <c r="F6" s="124">
        <v>153545.95539647975</v>
      </c>
      <c r="G6" s="9">
        <v>101414.53236639753</v>
      </c>
      <c r="H6" s="9">
        <v>1924.3299999999942</v>
      </c>
      <c r="I6" s="124">
        <f t="shared" si="0"/>
        <v>541566.12781546591</v>
      </c>
      <c r="J6" s="124">
        <f t="shared" si="1"/>
        <v>5.3401235028019247</v>
      </c>
      <c r="K6" s="125">
        <f t="shared" si="2"/>
        <v>0.22089380850204882</v>
      </c>
      <c r="L6" s="150">
        <f t="shared" si="3"/>
        <v>52.701216717713613</v>
      </c>
    </row>
    <row r="7" spans="1:12" s="100" customFormat="1" x14ac:dyDescent="0.25">
      <c r="A7" s="100" t="s">
        <v>15</v>
      </c>
      <c r="B7" s="100">
        <v>115</v>
      </c>
      <c r="C7" s="100" t="s">
        <v>16</v>
      </c>
      <c r="D7" s="100" t="s">
        <v>17</v>
      </c>
      <c r="E7" s="124">
        <v>80115.267961498816</v>
      </c>
      <c r="F7" s="124">
        <v>9545.6660051119434</v>
      </c>
      <c r="G7" s="9">
        <v>9417.4341756625054</v>
      </c>
      <c r="H7" s="9">
        <v>335.11000000000047</v>
      </c>
      <c r="I7" s="124">
        <f t="shared" si="0"/>
        <v>70569.601956386876</v>
      </c>
      <c r="J7" s="124">
        <f t="shared" si="1"/>
        <v>7.4935062608412011</v>
      </c>
      <c r="K7" s="125">
        <f t="shared" si="2"/>
        <v>0.11914914906980435</v>
      </c>
      <c r="L7" s="150">
        <f t="shared" si="3"/>
        <v>28.102516116088722</v>
      </c>
    </row>
    <row r="8" spans="1:12" x14ac:dyDescent="0.25">
      <c r="A8" s="100" t="s">
        <v>18</v>
      </c>
      <c r="B8" s="100">
        <v>118</v>
      </c>
      <c r="C8" s="100" t="s">
        <v>16</v>
      </c>
      <c r="D8" s="100" t="s">
        <v>17</v>
      </c>
      <c r="E8" s="124">
        <v>59249.72</v>
      </c>
      <c r="F8" s="124">
        <v>27063.64</v>
      </c>
      <c r="G8" s="9">
        <v>16920</v>
      </c>
      <c r="H8" s="9">
        <v>574</v>
      </c>
      <c r="I8" s="124">
        <f t="shared" si="0"/>
        <v>32186.080000000002</v>
      </c>
      <c r="J8" s="124">
        <f t="shared" si="1"/>
        <v>1.9022505910165486</v>
      </c>
      <c r="K8" s="125">
        <f t="shared" si="2"/>
        <v>0.45677245394577393</v>
      </c>
      <c r="L8" s="150">
        <f t="shared" si="3"/>
        <v>29.477351916376307</v>
      </c>
    </row>
    <row r="9" spans="1:12" x14ac:dyDescent="0.25">
      <c r="A9" s="100" t="s">
        <v>15</v>
      </c>
      <c r="B9" s="100">
        <v>133</v>
      </c>
      <c r="C9" s="100" t="s">
        <v>16</v>
      </c>
      <c r="D9" s="100" t="s">
        <v>17</v>
      </c>
      <c r="E9" s="124">
        <v>599756.07913015026</v>
      </c>
      <c r="F9" s="124">
        <v>119783.83797474425</v>
      </c>
      <c r="G9" s="9">
        <v>56600.034500407557</v>
      </c>
      <c r="H9" s="9">
        <v>2140.7099999999959</v>
      </c>
      <c r="I9" s="124">
        <f t="shared" si="0"/>
        <v>479972.24115540599</v>
      </c>
      <c r="J9" s="124">
        <f t="shared" si="1"/>
        <v>8.4800697630661315</v>
      </c>
      <c r="K9" s="125">
        <f t="shared" si="2"/>
        <v>0.19972092346020309</v>
      </c>
      <c r="L9" s="150">
        <f t="shared" si="3"/>
        <v>26.439842155363252</v>
      </c>
    </row>
    <row r="10" spans="1:12" x14ac:dyDescent="0.25">
      <c r="A10" s="100" t="s">
        <v>15</v>
      </c>
      <c r="B10" s="100">
        <v>134</v>
      </c>
      <c r="C10" s="100" t="s">
        <v>16</v>
      </c>
      <c r="D10" s="100" t="s">
        <v>17</v>
      </c>
      <c r="E10" s="124">
        <v>881340.22049527848</v>
      </c>
      <c r="F10" s="124">
        <v>264242.83478668035</v>
      </c>
      <c r="G10" s="9">
        <v>128059.05617631524</v>
      </c>
      <c r="H10" s="9">
        <v>3311.690000000021</v>
      </c>
      <c r="I10" s="124">
        <f t="shared" si="0"/>
        <v>617097.38570859819</v>
      </c>
      <c r="J10" s="124">
        <f t="shared" si="1"/>
        <v>4.8188500222816062</v>
      </c>
      <c r="K10" s="125">
        <f t="shared" si="2"/>
        <v>0.29981933042632081</v>
      </c>
      <c r="L10" s="150">
        <f t="shared" si="3"/>
        <v>38.668793327972857</v>
      </c>
    </row>
    <row r="11" spans="1:12" x14ac:dyDescent="0.25">
      <c r="A11" s="100" t="s">
        <v>15</v>
      </c>
      <c r="B11" s="100">
        <v>135</v>
      </c>
      <c r="C11" s="100" t="s">
        <v>16</v>
      </c>
      <c r="D11" s="100" t="s">
        <v>17</v>
      </c>
      <c r="E11" s="124">
        <v>574582.97902707267</v>
      </c>
      <c r="F11" s="124">
        <v>147703.57536471874</v>
      </c>
      <c r="G11" s="9">
        <v>69020.384408919825</v>
      </c>
      <c r="H11" s="9">
        <v>1961.3000000000068</v>
      </c>
      <c r="I11" s="124">
        <f t="shared" si="0"/>
        <v>426879.40366235393</v>
      </c>
      <c r="J11" s="124">
        <f t="shared" si="1"/>
        <v>6.1848308629122375</v>
      </c>
      <c r="K11" s="125">
        <f t="shared" si="2"/>
        <v>0.25706221861082901</v>
      </c>
      <c r="L11" s="150">
        <f t="shared" si="3"/>
        <v>35.191140778524236</v>
      </c>
    </row>
    <row r="12" spans="1:12" x14ac:dyDescent="0.25">
      <c r="A12" s="100" t="s">
        <v>15</v>
      </c>
      <c r="B12" s="100">
        <v>146</v>
      </c>
      <c r="C12" s="100" t="s">
        <v>16</v>
      </c>
      <c r="D12" s="100" t="s">
        <v>17</v>
      </c>
      <c r="E12" s="124">
        <v>883412.53581987473</v>
      </c>
      <c r="F12" s="124">
        <v>197060.59695503605</v>
      </c>
      <c r="G12" s="9">
        <v>94233.466522349554</v>
      </c>
      <c r="H12" s="9">
        <v>2999.06</v>
      </c>
      <c r="I12" s="124">
        <f t="shared" si="0"/>
        <v>686351.93886483868</v>
      </c>
      <c r="J12" s="124">
        <f t="shared" si="1"/>
        <v>7.2835263754417348</v>
      </c>
      <c r="K12" s="125">
        <f t="shared" si="2"/>
        <v>0.22306746730976448</v>
      </c>
      <c r="L12" s="150">
        <f t="shared" si="3"/>
        <v>31.421000754352882</v>
      </c>
    </row>
    <row r="13" spans="1:12" x14ac:dyDescent="0.25">
      <c r="A13" s="100" t="s">
        <v>15</v>
      </c>
      <c r="B13" s="100">
        <v>156</v>
      </c>
      <c r="C13" s="100" t="s">
        <v>16</v>
      </c>
      <c r="D13" s="100" t="s">
        <v>17</v>
      </c>
      <c r="E13" s="124">
        <v>971107.61050954671</v>
      </c>
      <c r="F13" s="124">
        <v>322127.45150275429</v>
      </c>
      <c r="G13" s="9">
        <v>118841.81638284271</v>
      </c>
      <c r="H13" s="9">
        <v>3898.9799999999796</v>
      </c>
      <c r="I13" s="124">
        <f t="shared" si="0"/>
        <v>648980.15900679235</v>
      </c>
      <c r="J13" s="124">
        <f t="shared" si="1"/>
        <v>5.4608737796142117</v>
      </c>
      <c r="K13" s="125">
        <f t="shared" si="2"/>
        <v>0.33171138606743267</v>
      </c>
      <c r="L13" s="150">
        <f t="shared" si="3"/>
        <v>30.480232364065301</v>
      </c>
    </row>
    <row r="14" spans="1:12" x14ac:dyDescent="0.25">
      <c r="A14" s="100" t="s">
        <v>15</v>
      </c>
      <c r="B14" s="100">
        <v>250</v>
      </c>
      <c r="C14" s="100" t="s">
        <v>16</v>
      </c>
      <c r="D14" s="100" t="s">
        <v>17</v>
      </c>
      <c r="E14" s="124">
        <v>2917544.1599691841</v>
      </c>
      <c r="F14" s="124">
        <v>1086071.6176457442</v>
      </c>
      <c r="G14" s="9">
        <v>383571.39899941738</v>
      </c>
      <c r="H14" s="9">
        <v>10654.989999999974</v>
      </c>
      <c r="I14" s="124">
        <f t="shared" si="0"/>
        <v>1831472.5423234398</v>
      </c>
      <c r="J14" s="124">
        <f t="shared" si="1"/>
        <v>4.7747891190558285</v>
      </c>
      <c r="K14" s="125">
        <f t="shared" si="2"/>
        <v>0.3722554169179107</v>
      </c>
      <c r="L14" s="150">
        <f t="shared" si="3"/>
        <v>35.99922655951984</v>
      </c>
    </row>
    <row r="15" spans="1:12" x14ac:dyDescent="0.25">
      <c r="A15" s="100" t="s">
        <v>15</v>
      </c>
      <c r="B15" s="100">
        <v>252</v>
      </c>
      <c r="C15" s="100" t="s">
        <v>16</v>
      </c>
      <c r="D15" s="100" t="s">
        <v>17</v>
      </c>
      <c r="E15" s="124">
        <v>168264.6295693017</v>
      </c>
      <c r="F15" s="124">
        <v>46737.055350095674</v>
      </c>
      <c r="G15" s="9">
        <v>20570.232089168756</v>
      </c>
      <c r="H15" s="9">
        <v>576.22999999999968</v>
      </c>
      <c r="I15" s="124">
        <f t="shared" si="0"/>
        <v>121527.57421920603</v>
      </c>
      <c r="J15" s="124">
        <f t="shared" si="1"/>
        <v>5.9079340326547074</v>
      </c>
      <c r="K15" s="125">
        <f t="shared" si="2"/>
        <v>0.2777592383481074</v>
      </c>
      <c r="L15" s="150">
        <f t="shared" si="3"/>
        <v>35.697954096747424</v>
      </c>
    </row>
    <row r="16" spans="1:12" x14ac:dyDescent="0.25">
      <c r="A16" s="100" t="s">
        <v>15</v>
      </c>
      <c r="B16" s="100">
        <v>261</v>
      </c>
      <c r="C16" s="100" t="s">
        <v>16</v>
      </c>
      <c r="D16" s="100" t="s">
        <v>17</v>
      </c>
      <c r="E16" s="124">
        <v>675946.48511389771</v>
      </c>
      <c r="F16" s="124">
        <v>282980.11441230291</v>
      </c>
      <c r="G16" s="9">
        <v>93633.920652371264</v>
      </c>
      <c r="H16" s="9">
        <v>2277</v>
      </c>
      <c r="I16" s="124">
        <f t="shared" si="0"/>
        <v>392966.3707015948</v>
      </c>
      <c r="J16" s="124">
        <f t="shared" si="1"/>
        <v>4.1968377267949313</v>
      </c>
      <c r="K16" s="125">
        <f t="shared" si="2"/>
        <v>0.41864277815516782</v>
      </c>
      <c r="L16" s="150">
        <f t="shared" si="3"/>
        <v>41.121616448120889</v>
      </c>
    </row>
    <row r="17" spans="1:12" s="100" customFormat="1" x14ac:dyDescent="0.25">
      <c r="A17" s="100" t="s">
        <v>15</v>
      </c>
      <c r="B17" s="100">
        <v>263</v>
      </c>
      <c r="C17" s="100" t="s">
        <v>16</v>
      </c>
      <c r="D17" s="100" t="s">
        <v>17</v>
      </c>
      <c r="E17" s="124">
        <v>604377.12106036337</v>
      </c>
      <c r="F17" s="124">
        <v>262837.33789187903</v>
      </c>
      <c r="G17" s="9">
        <v>85861.607151078264</v>
      </c>
      <c r="H17" s="9">
        <v>1966.3499999999917</v>
      </c>
      <c r="I17" s="124">
        <f t="shared" si="0"/>
        <v>341539.78316848434</v>
      </c>
      <c r="J17" s="124">
        <f t="shared" si="1"/>
        <v>3.9777939698650893</v>
      </c>
      <c r="K17" s="125">
        <f t="shared" si="2"/>
        <v>0.43488962227878181</v>
      </c>
      <c r="L17" s="150">
        <f t="shared" si="3"/>
        <v>43.665475195707081</v>
      </c>
    </row>
    <row r="18" spans="1:12" s="100" customFormat="1" x14ac:dyDescent="0.25">
      <c r="A18" s="100" t="s">
        <v>15</v>
      </c>
      <c r="B18" s="100">
        <v>264</v>
      </c>
      <c r="C18" s="100" t="s">
        <v>16</v>
      </c>
      <c r="D18" s="100" t="s">
        <v>17</v>
      </c>
      <c r="E18" s="124">
        <v>1006286.8224717248</v>
      </c>
      <c r="F18" s="124">
        <v>366849.80984118965</v>
      </c>
      <c r="G18" s="9">
        <v>134743.26653295904</v>
      </c>
      <c r="H18" s="9">
        <v>3753.2000000000166</v>
      </c>
      <c r="I18" s="124">
        <f t="shared" si="0"/>
        <v>639437.01263053517</v>
      </c>
      <c r="J18" s="124">
        <f t="shared" si="1"/>
        <v>4.7455953019672776</v>
      </c>
      <c r="K18" s="125">
        <f t="shared" si="2"/>
        <v>0.36455789904920233</v>
      </c>
      <c r="L18" s="150">
        <f t="shared" si="3"/>
        <v>35.900902305488238</v>
      </c>
    </row>
    <row r="19" spans="1:12" s="100" customFormat="1" x14ac:dyDescent="0.25">
      <c r="A19" s="100" t="s">
        <v>15</v>
      </c>
      <c r="B19" s="100">
        <v>265</v>
      </c>
      <c r="C19" s="100" t="s">
        <v>16</v>
      </c>
      <c r="D19" s="100" t="s">
        <v>17</v>
      </c>
      <c r="E19" s="124">
        <v>408333.14143883478</v>
      </c>
      <c r="F19" s="124">
        <v>111825.79353561542</v>
      </c>
      <c r="G19" s="9">
        <v>43815.600508223361</v>
      </c>
      <c r="H19" s="9">
        <v>1768.4699999999982</v>
      </c>
      <c r="I19" s="124">
        <f t="shared" si="0"/>
        <v>296507.34790321934</v>
      </c>
      <c r="J19" s="124">
        <f t="shared" si="1"/>
        <v>6.7671638517785579</v>
      </c>
      <c r="K19" s="125">
        <f t="shared" si="2"/>
        <v>0.2738592149086338</v>
      </c>
      <c r="L19" s="150">
        <f t="shared" si="3"/>
        <v>24.775993094722221</v>
      </c>
    </row>
    <row r="20" spans="1:12" s="100" customFormat="1" x14ac:dyDescent="0.25">
      <c r="A20" s="100" t="s">
        <v>15</v>
      </c>
      <c r="B20" s="100">
        <v>270</v>
      </c>
      <c r="C20" s="100" t="s">
        <v>16</v>
      </c>
      <c r="D20" s="100" t="s">
        <v>17</v>
      </c>
      <c r="E20" s="124">
        <v>1803550.0390895971</v>
      </c>
      <c r="F20" s="124">
        <v>908234.68936364946</v>
      </c>
      <c r="G20" s="9">
        <v>314882.94309982815</v>
      </c>
      <c r="H20" s="9">
        <v>6162.5900000000183</v>
      </c>
      <c r="I20" s="124">
        <f t="shared" si="0"/>
        <v>895315.3497259476</v>
      </c>
      <c r="J20" s="124">
        <f t="shared" si="1"/>
        <v>2.843327558209793</v>
      </c>
      <c r="K20" s="125">
        <f t="shared" si="2"/>
        <v>0.50358164158401264</v>
      </c>
      <c r="L20" s="150">
        <f t="shared" si="3"/>
        <v>51.095877398922724</v>
      </c>
    </row>
    <row r="21" spans="1:12" s="100" customFormat="1" x14ac:dyDescent="0.25">
      <c r="A21" s="100" t="s">
        <v>15</v>
      </c>
      <c r="B21" s="100">
        <v>272</v>
      </c>
      <c r="C21" s="100" t="s">
        <v>16</v>
      </c>
      <c r="D21" s="100" t="s">
        <v>17</v>
      </c>
      <c r="E21" s="124">
        <v>173744.09677987936</v>
      </c>
      <c r="F21" s="124">
        <v>22902.172536157654</v>
      </c>
      <c r="G21" s="9">
        <v>9920.513322616609</v>
      </c>
      <c r="H21" s="9">
        <v>641.61000000000081</v>
      </c>
      <c r="I21" s="124">
        <f t="shared" si="0"/>
        <v>150841.9242437217</v>
      </c>
      <c r="J21" s="124">
        <f t="shared" si="1"/>
        <v>15.20505233331374</v>
      </c>
      <c r="K21" s="125">
        <f t="shared" si="2"/>
        <v>0.13181554343784685</v>
      </c>
      <c r="L21" s="150">
        <f t="shared" si="3"/>
        <v>15.461905710036621</v>
      </c>
    </row>
    <row r="22" spans="1:12" s="100" customFormat="1" x14ac:dyDescent="0.25">
      <c r="A22" s="100" t="s">
        <v>15</v>
      </c>
      <c r="B22" s="100">
        <v>275</v>
      </c>
      <c r="C22" s="100" t="s">
        <v>16</v>
      </c>
      <c r="D22" s="100" t="s">
        <v>17</v>
      </c>
      <c r="E22" s="124">
        <v>746474.52915379556</v>
      </c>
      <c r="F22" s="124">
        <v>271460.64625571761</v>
      </c>
      <c r="G22" s="9">
        <v>100301.53458354855</v>
      </c>
      <c r="H22" s="9">
        <v>2635.5699999999983</v>
      </c>
      <c r="I22" s="124">
        <f t="shared" si="0"/>
        <v>475013.88289807795</v>
      </c>
      <c r="J22" s="124">
        <f t="shared" si="1"/>
        <v>4.7358585775415412</v>
      </c>
      <c r="K22" s="125">
        <f t="shared" si="2"/>
        <v>0.3636569442810671</v>
      </c>
      <c r="L22" s="150">
        <f t="shared" si="3"/>
        <v>38.056866098623303</v>
      </c>
    </row>
    <row r="23" spans="1:12" s="100" customFormat="1" x14ac:dyDescent="0.25">
      <c r="A23" s="100" t="s">
        <v>15</v>
      </c>
      <c r="B23" s="100">
        <v>288</v>
      </c>
      <c r="C23" s="100" t="s">
        <v>16</v>
      </c>
      <c r="D23" s="100" t="s">
        <v>17</v>
      </c>
      <c r="E23" s="124">
        <v>1256485.3426325764</v>
      </c>
      <c r="F23" s="124">
        <v>401693.39831096394</v>
      </c>
      <c r="G23" s="9">
        <v>138257.55962549616</v>
      </c>
      <c r="H23" s="9">
        <v>4377.3699999999953</v>
      </c>
      <c r="I23" s="124">
        <f t="shared" si="0"/>
        <v>854791.94432161236</v>
      </c>
      <c r="J23" s="124">
        <f t="shared" si="1"/>
        <v>6.1826054693647263</v>
      </c>
      <c r="K23" s="125">
        <f t="shared" si="2"/>
        <v>0.31969604792152984</v>
      </c>
      <c r="L23" s="150">
        <f t="shared" si="3"/>
        <v>31.584618075578785</v>
      </c>
    </row>
    <row r="24" spans="1:12" s="100" customFormat="1" x14ac:dyDescent="0.25">
      <c r="A24" s="100" t="s">
        <v>15</v>
      </c>
      <c r="B24" s="100">
        <v>294</v>
      </c>
      <c r="C24" s="100" t="s">
        <v>16</v>
      </c>
      <c r="D24" s="100" t="s">
        <v>17</v>
      </c>
      <c r="E24" s="124">
        <v>731362.1143382953</v>
      </c>
      <c r="F24" s="124">
        <v>159160.18822822612</v>
      </c>
      <c r="G24" s="9">
        <v>66777.79241775535</v>
      </c>
      <c r="H24" s="9">
        <v>3318.1799999999967</v>
      </c>
      <c r="I24" s="124">
        <f t="shared" si="0"/>
        <v>572201.92611006915</v>
      </c>
      <c r="J24" s="124">
        <f t="shared" si="1"/>
        <v>8.568745767012329</v>
      </c>
      <c r="K24" s="125">
        <f t="shared" si="2"/>
        <v>0.21762159278954085</v>
      </c>
      <c r="L24" s="150">
        <f t="shared" si="3"/>
        <v>20.124825180597622</v>
      </c>
    </row>
    <row r="25" spans="1:12" s="100" customFormat="1" x14ac:dyDescent="0.25">
      <c r="A25" s="100" t="s">
        <v>18</v>
      </c>
      <c r="B25" s="100">
        <v>350</v>
      </c>
      <c r="C25" s="100" t="s">
        <v>16</v>
      </c>
      <c r="D25" s="100" t="s">
        <v>17</v>
      </c>
      <c r="E25" s="124">
        <v>317306.24205682252</v>
      </c>
      <c r="F25" s="124">
        <v>47318.8</v>
      </c>
      <c r="G25" s="9">
        <v>28726</v>
      </c>
      <c r="H25" s="9">
        <v>1519</v>
      </c>
      <c r="I25" s="124">
        <f t="shared" si="0"/>
        <v>269987.44205682253</v>
      </c>
      <c r="J25" s="124">
        <f t="shared" si="1"/>
        <v>9.3987134323199371</v>
      </c>
      <c r="K25" s="125">
        <f t="shared" si="2"/>
        <v>0.14912659673277481</v>
      </c>
      <c r="L25" s="150">
        <f t="shared" si="3"/>
        <v>18.911125740618829</v>
      </c>
    </row>
    <row r="26" spans="1:12" s="100" customFormat="1" x14ac:dyDescent="0.25">
      <c r="A26" s="100" t="s">
        <v>15</v>
      </c>
      <c r="B26" s="100">
        <v>351</v>
      </c>
      <c r="C26" s="100" t="s">
        <v>16</v>
      </c>
      <c r="D26" s="100" t="s">
        <v>17</v>
      </c>
      <c r="E26" s="124">
        <v>469651.55068388575</v>
      </c>
      <c r="F26" s="124">
        <v>191355.20448848334</v>
      </c>
      <c r="G26" s="9">
        <v>73690.203624563903</v>
      </c>
      <c r="H26" s="9">
        <v>1766.990000000005</v>
      </c>
      <c r="I26" s="124">
        <f t="shared" si="0"/>
        <v>278296.34619540244</v>
      </c>
      <c r="J26" s="124">
        <f t="shared" si="1"/>
        <v>3.7765718169712739</v>
      </c>
      <c r="K26" s="125">
        <f t="shared" si="2"/>
        <v>0.40744080203683003</v>
      </c>
      <c r="L26" s="150">
        <f t="shared" si="3"/>
        <v>41.703803431011885</v>
      </c>
    </row>
    <row r="27" spans="1:12" s="100" customFormat="1" x14ac:dyDescent="0.25">
      <c r="A27" s="100" t="s">
        <v>15</v>
      </c>
      <c r="B27" s="100">
        <v>353</v>
      </c>
      <c r="C27" s="100" t="s">
        <v>16</v>
      </c>
      <c r="D27" s="100" t="s">
        <v>17</v>
      </c>
      <c r="E27" s="124">
        <v>53794.650902881105</v>
      </c>
      <c r="F27" s="124">
        <v>12694.803757615615</v>
      </c>
      <c r="G27" s="9">
        <v>6534.8425274450692</v>
      </c>
      <c r="H27" s="9">
        <v>204.67999999999947</v>
      </c>
      <c r="I27" s="124">
        <f t="shared" si="0"/>
        <v>41099.847145265492</v>
      </c>
      <c r="J27" s="124">
        <f t="shared" si="1"/>
        <v>6.2893400985033869</v>
      </c>
      <c r="K27" s="125">
        <f t="shared" si="2"/>
        <v>0.23598635820751676</v>
      </c>
      <c r="L27" s="150">
        <f t="shared" si="3"/>
        <v>31.927118074287112</v>
      </c>
    </row>
    <row r="28" spans="1:12" s="100" customFormat="1" x14ac:dyDescent="0.25">
      <c r="A28" s="100" t="s">
        <v>15</v>
      </c>
      <c r="B28" s="100">
        <v>355</v>
      </c>
      <c r="C28" s="100" t="s">
        <v>16</v>
      </c>
      <c r="D28" s="100" t="s">
        <v>17</v>
      </c>
      <c r="E28" s="124">
        <v>1489134.8181443114</v>
      </c>
      <c r="F28" s="124">
        <v>720465.26258620992</v>
      </c>
      <c r="G28" s="9">
        <v>246438.2471992785</v>
      </c>
      <c r="H28" s="9">
        <v>5308.3399999999865</v>
      </c>
      <c r="I28" s="124">
        <f t="shared" si="0"/>
        <v>768669.55555810151</v>
      </c>
      <c r="J28" s="124">
        <f t="shared" si="1"/>
        <v>3.1191163072042496</v>
      </c>
      <c r="K28" s="125">
        <f t="shared" si="2"/>
        <v>0.48381466460103273</v>
      </c>
      <c r="L28" s="150">
        <f t="shared" si="3"/>
        <v>46.424729237252912</v>
      </c>
    </row>
    <row r="29" spans="1:12" s="100" customFormat="1" x14ac:dyDescent="0.25">
      <c r="A29" s="100" t="s">
        <v>15</v>
      </c>
      <c r="B29" s="100">
        <v>361</v>
      </c>
      <c r="C29" s="100" t="s">
        <v>16</v>
      </c>
      <c r="D29" s="100" t="s">
        <v>17</v>
      </c>
      <c r="E29" s="124">
        <v>496374.83114721195</v>
      </c>
      <c r="F29" s="124">
        <v>133189.24709139526</v>
      </c>
      <c r="G29" s="9">
        <v>50210.410695794606</v>
      </c>
      <c r="H29" s="9">
        <v>1653.6200000000058</v>
      </c>
      <c r="I29" s="124">
        <f t="shared" si="0"/>
        <v>363185.5840558167</v>
      </c>
      <c r="J29" s="124">
        <f t="shared" si="1"/>
        <v>7.2332725230274892</v>
      </c>
      <c r="K29" s="125">
        <f t="shared" si="2"/>
        <v>0.26832393331380405</v>
      </c>
      <c r="L29" s="150">
        <f t="shared" si="3"/>
        <v>30.363935303028768</v>
      </c>
    </row>
    <row r="30" spans="1:12" s="100" customFormat="1" x14ac:dyDescent="0.25">
      <c r="A30" s="100" t="s">
        <v>18</v>
      </c>
      <c r="B30" s="100">
        <v>364</v>
      </c>
      <c r="C30" s="100" t="s">
        <v>16</v>
      </c>
      <c r="D30" s="100" t="s">
        <v>17</v>
      </c>
      <c r="E30" s="124">
        <v>96686.399999999994</v>
      </c>
      <c r="F30" s="124">
        <v>25707.33</v>
      </c>
      <c r="G30" s="9">
        <v>11120</v>
      </c>
      <c r="H30" s="9">
        <v>1165</v>
      </c>
      <c r="I30" s="124">
        <f t="shared" si="0"/>
        <v>70979.069999999992</v>
      </c>
      <c r="J30" s="124">
        <f t="shared" si="1"/>
        <v>6.3830098920863305</v>
      </c>
      <c r="K30" s="125">
        <f t="shared" si="2"/>
        <v>0.26588361961971907</v>
      </c>
      <c r="L30" s="150">
        <f t="shared" si="3"/>
        <v>9.5450643776824027</v>
      </c>
    </row>
    <row r="31" spans="1:12" s="100" customFormat="1" x14ac:dyDescent="0.25">
      <c r="A31" s="100" t="s">
        <v>15</v>
      </c>
      <c r="B31" s="100">
        <v>365</v>
      </c>
      <c r="C31" s="100" t="s">
        <v>16</v>
      </c>
      <c r="D31" s="100" t="s">
        <v>17</v>
      </c>
      <c r="E31" s="124">
        <v>1266349.8585691417</v>
      </c>
      <c r="F31" s="124">
        <v>503524.5678022714</v>
      </c>
      <c r="G31" s="9">
        <v>169035.63065317078</v>
      </c>
      <c r="H31" s="9">
        <v>4094.3900000000167</v>
      </c>
      <c r="I31" s="124">
        <f t="shared" si="0"/>
        <v>762825.29076687037</v>
      </c>
      <c r="J31" s="124">
        <f t="shared" si="1"/>
        <v>4.5128076714905392</v>
      </c>
      <c r="K31" s="125">
        <f t="shared" si="2"/>
        <v>0.39761884474106357</v>
      </c>
      <c r="L31" s="150">
        <f t="shared" si="3"/>
        <v>41.284692140506912</v>
      </c>
    </row>
    <row r="32" spans="1:12" s="100" customFormat="1" x14ac:dyDescent="0.25">
      <c r="A32" s="100" t="s">
        <v>15</v>
      </c>
      <c r="B32" s="100">
        <v>375</v>
      </c>
      <c r="C32" s="100" t="s">
        <v>16</v>
      </c>
      <c r="D32" s="100" t="s">
        <v>17</v>
      </c>
      <c r="E32" s="124">
        <v>1023116.0878479573</v>
      </c>
      <c r="F32" s="124">
        <v>513798.78114171833</v>
      </c>
      <c r="G32" s="9">
        <v>170529.30894515823</v>
      </c>
      <c r="H32" s="9">
        <v>3359.8400000000161</v>
      </c>
      <c r="I32" s="124">
        <f t="shared" si="0"/>
        <v>509317.30670623895</v>
      </c>
      <c r="J32" s="124">
        <f t="shared" si="1"/>
        <v>2.9866848687578629</v>
      </c>
      <c r="K32" s="125">
        <f t="shared" si="2"/>
        <v>0.50219011043258333</v>
      </c>
      <c r="L32" s="150">
        <f t="shared" si="3"/>
        <v>50.755187433079378</v>
      </c>
    </row>
    <row r="33" spans="1:12" s="100" customFormat="1" x14ac:dyDescent="0.25">
      <c r="A33" s="100" t="s">
        <v>18</v>
      </c>
      <c r="B33" s="100">
        <v>417</v>
      </c>
      <c r="C33" s="100" t="s">
        <v>16</v>
      </c>
      <c r="D33" s="100" t="s">
        <v>17</v>
      </c>
      <c r="E33" s="124">
        <v>57729</v>
      </c>
      <c r="F33" s="124">
        <v>9068.9699999999993</v>
      </c>
      <c r="G33" s="9">
        <v>5165</v>
      </c>
      <c r="H33" s="9">
        <v>627</v>
      </c>
      <c r="I33" s="124">
        <f t="shared" si="0"/>
        <v>48660.03</v>
      </c>
      <c r="J33" s="124">
        <f t="shared" si="1"/>
        <v>9.4211093901258476</v>
      </c>
      <c r="K33" s="125">
        <f t="shared" si="2"/>
        <v>0.15709556721924856</v>
      </c>
      <c r="L33" s="150">
        <f t="shared" si="3"/>
        <v>8.2376395534290268</v>
      </c>
    </row>
    <row r="34" spans="1:12" s="100" customFormat="1" x14ac:dyDescent="0.25">
      <c r="A34" s="100" t="s">
        <v>15</v>
      </c>
      <c r="B34" s="100">
        <v>452</v>
      </c>
      <c r="C34" s="100" t="s">
        <v>16</v>
      </c>
      <c r="D34" s="100" t="s">
        <v>17</v>
      </c>
      <c r="E34" s="124">
        <v>328849.15529863595</v>
      </c>
      <c r="F34" s="124">
        <v>93898.549337134071</v>
      </c>
      <c r="G34" s="9">
        <v>31762.446513158011</v>
      </c>
      <c r="H34" s="9">
        <v>1315.8600000000015</v>
      </c>
      <c r="I34" s="124">
        <f t="shared" si="0"/>
        <v>234950.60596150189</v>
      </c>
      <c r="J34" s="124">
        <f t="shared" si="1"/>
        <v>7.397119295082339</v>
      </c>
      <c r="K34" s="125">
        <f t="shared" si="2"/>
        <v>0.28553684211796898</v>
      </c>
      <c r="L34" s="150">
        <f t="shared" si="3"/>
        <v>24.138165544326885</v>
      </c>
    </row>
    <row r="35" spans="1:12" s="100" customFormat="1" x14ac:dyDescent="0.25">
      <c r="A35" s="100" t="s">
        <v>19</v>
      </c>
      <c r="B35" s="100">
        <v>460</v>
      </c>
      <c r="C35" s="100" t="s">
        <v>16</v>
      </c>
      <c r="D35" s="100" t="s">
        <v>17</v>
      </c>
      <c r="E35" s="124">
        <v>2265285.4048147146</v>
      </c>
      <c r="F35" s="124">
        <v>1056120.488772992</v>
      </c>
      <c r="G35" s="9">
        <v>398618</v>
      </c>
      <c r="H35" s="9">
        <v>9307.4190000000071</v>
      </c>
      <c r="I35" s="124">
        <f t="shared" si="0"/>
        <v>1209164.9160417225</v>
      </c>
      <c r="J35" s="124">
        <f t="shared" si="1"/>
        <v>3.0333926617506548</v>
      </c>
      <c r="K35" s="125">
        <f t="shared" si="2"/>
        <v>0.46621961476831031</v>
      </c>
      <c r="L35" s="150">
        <f t="shared" si="3"/>
        <v>42.827984858100798</v>
      </c>
    </row>
    <row r="36" spans="1:12" s="100" customFormat="1" x14ac:dyDescent="0.25">
      <c r="A36" s="100" t="s">
        <v>19</v>
      </c>
      <c r="B36" s="100">
        <v>464</v>
      </c>
      <c r="C36" s="100" t="s">
        <v>16</v>
      </c>
      <c r="D36" s="100" t="s">
        <v>17</v>
      </c>
      <c r="E36" s="124">
        <v>917088.10936500353</v>
      </c>
      <c r="F36" s="124">
        <v>137768.21276704982</v>
      </c>
      <c r="G36" s="9">
        <v>51153</v>
      </c>
      <c r="H36" s="9">
        <v>4819.6499999999987</v>
      </c>
      <c r="I36" s="124">
        <f t="shared" si="0"/>
        <v>779319.89659795375</v>
      </c>
      <c r="J36" s="124">
        <f t="shared" si="1"/>
        <v>15.23507705506918</v>
      </c>
      <c r="K36" s="125">
        <f t="shared" si="2"/>
        <v>0.15022352962622232</v>
      </c>
      <c r="L36" s="150">
        <f t="shared" si="3"/>
        <v>10.613426286141113</v>
      </c>
    </row>
    <row r="37" spans="1:12" s="100" customFormat="1" x14ac:dyDescent="0.25">
      <c r="A37" s="100" t="s">
        <v>19</v>
      </c>
      <c r="B37" s="100">
        <v>465</v>
      </c>
      <c r="C37" s="100" t="s">
        <v>16</v>
      </c>
      <c r="D37" s="100" t="s">
        <v>17</v>
      </c>
      <c r="E37" s="124">
        <v>2073100.6756879117</v>
      </c>
      <c r="F37" s="124">
        <v>485740.49645893235</v>
      </c>
      <c r="G37" s="9">
        <v>215641</v>
      </c>
      <c r="H37" s="9">
        <v>11479.742999999997</v>
      </c>
      <c r="I37" s="124">
        <f t="shared" si="0"/>
        <v>1587360.1792289794</v>
      </c>
      <c r="J37" s="124">
        <f t="shared" si="1"/>
        <v>7.3611241796735287</v>
      </c>
      <c r="K37" s="125">
        <f t="shared" si="2"/>
        <v>0.23430627472915677</v>
      </c>
      <c r="L37" s="150">
        <f t="shared" si="3"/>
        <v>18.784479757081677</v>
      </c>
    </row>
    <row r="38" spans="1:12" s="100" customFormat="1" x14ac:dyDescent="0.25">
      <c r="A38" s="100" t="s">
        <v>19</v>
      </c>
      <c r="B38" s="100">
        <v>465</v>
      </c>
      <c r="C38" s="100" t="s">
        <v>16</v>
      </c>
      <c r="D38" s="100" t="s">
        <v>20</v>
      </c>
      <c r="E38" s="124">
        <v>8658.213973135682</v>
      </c>
      <c r="F38" s="124">
        <v>104.05131760051569</v>
      </c>
      <c r="G38" s="9">
        <v>82</v>
      </c>
      <c r="H38" s="9">
        <v>28.302000000000003</v>
      </c>
      <c r="I38" s="124">
        <f t="shared" si="0"/>
        <v>8554.1626555351668</v>
      </c>
      <c r="J38" s="124">
        <f t="shared" si="1"/>
        <v>104.3190567748191</v>
      </c>
      <c r="K38" s="125">
        <f t="shared" si="2"/>
        <v>1.2017642197728244E-2</v>
      </c>
      <c r="L38" s="150">
        <f t="shared" si="3"/>
        <v>2.8973217440463568</v>
      </c>
    </row>
    <row r="39" spans="1:12" s="100" customFormat="1" x14ac:dyDescent="0.25">
      <c r="A39" s="100" t="s">
        <v>19</v>
      </c>
      <c r="B39" s="100">
        <v>465</v>
      </c>
      <c r="C39" s="100" t="s">
        <v>16</v>
      </c>
      <c r="D39" s="100" t="s">
        <v>21</v>
      </c>
      <c r="E39" s="124">
        <v>10101.249635324961</v>
      </c>
      <c r="F39" s="124">
        <v>84.294484936752667</v>
      </c>
      <c r="G39" s="9">
        <v>69</v>
      </c>
      <c r="H39" s="9">
        <v>33.019000000000005</v>
      </c>
      <c r="I39" s="124">
        <f t="shared" si="0"/>
        <v>10016.955150388208</v>
      </c>
      <c r="J39" s="124">
        <f t="shared" si="1"/>
        <v>145.17326304910446</v>
      </c>
      <c r="K39" s="125">
        <f t="shared" si="2"/>
        <v>8.3449561173072513E-3</v>
      </c>
      <c r="L39" s="150">
        <f t="shared" si="3"/>
        <v>2.089705926890578</v>
      </c>
    </row>
    <row r="40" spans="1:12" s="100" customFormat="1" x14ac:dyDescent="0.25">
      <c r="A40" s="100" t="s">
        <v>15</v>
      </c>
      <c r="B40" s="100">
        <v>467</v>
      </c>
      <c r="C40" s="100" t="s">
        <v>16</v>
      </c>
      <c r="D40" s="100" t="s">
        <v>17</v>
      </c>
      <c r="E40" s="124">
        <v>1891532.7304969141</v>
      </c>
      <c r="F40" s="124">
        <v>891263.75050265633</v>
      </c>
      <c r="G40" s="9">
        <v>297589.46776370687</v>
      </c>
      <c r="H40" s="9">
        <v>5488.4500000000071</v>
      </c>
      <c r="I40" s="124">
        <f t="shared" si="0"/>
        <v>1000268.9799942578</v>
      </c>
      <c r="J40" s="124">
        <f t="shared" si="1"/>
        <v>3.3612378405424455</v>
      </c>
      <c r="K40" s="125">
        <f t="shared" si="2"/>
        <v>0.47118600494347107</v>
      </c>
      <c r="L40" s="150">
        <f t="shared" si="3"/>
        <v>54.221040141334342</v>
      </c>
    </row>
    <row r="41" spans="1:12" s="100" customFormat="1" x14ac:dyDescent="0.25">
      <c r="A41" s="100" t="s">
        <v>19</v>
      </c>
      <c r="B41" s="100">
        <v>470</v>
      </c>
      <c r="C41" s="100" t="s">
        <v>16</v>
      </c>
      <c r="D41" s="100" t="s">
        <v>17</v>
      </c>
      <c r="E41" s="124">
        <v>686921.51247277251</v>
      </c>
      <c r="F41" s="124">
        <v>289404.31948324142</v>
      </c>
      <c r="G41" s="9">
        <v>109604</v>
      </c>
      <c r="H41" s="9">
        <v>3449.1490000000003</v>
      </c>
      <c r="I41" s="124">
        <f t="shared" si="0"/>
        <v>397517.19298953109</v>
      </c>
      <c r="J41" s="124">
        <f t="shared" si="1"/>
        <v>3.6268493210971413</v>
      </c>
      <c r="K41" s="125">
        <f t="shared" si="2"/>
        <v>0.4213062398372806</v>
      </c>
      <c r="L41" s="150">
        <f t="shared" si="3"/>
        <v>31.777113717035707</v>
      </c>
    </row>
    <row r="42" spans="1:12" s="100" customFormat="1" x14ac:dyDescent="0.25">
      <c r="A42" s="100" t="s">
        <v>19</v>
      </c>
      <c r="B42" s="100">
        <v>472</v>
      </c>
      <c r="C42" s="100" t="s">
        <v>16</v>
      </c>
      <c r="D42" s="100" t="s">
        <v>17</v>
      </c>
      <c r="E42" s="124">
        <v>706486.24527415459</v>
      </c>
      <c r="F42" s="124">
        <v>189241.5126119816</v>
      </c>
      <c r="G42" s="9">
        <v>67609</v>
      </c>
      <c r="H42" s="9">
        <v>3748.1950000000002</v>
      </c>
      <c r="I42" s="124">
        <f t="shared" si="0"/>
        <v>517244.73266217299</v>
      </c>
      <c r="J42" s="124">
        <f t="shared" si="1"/>
        <v>7.6505307379516481</v>
      </c>
      <c r="K42" s="125">
        <f t="shared" si="2"/>
        <v>0.26786298229846744</v>
      </c>
      <c r="L42" s="150">
        <f t="shared" si="3"/>
        <v>18.037748836439938</v>
      </c>
    </row>
    <row r="43" spans="1:12" s="100" customFormat="1" x14ac:dyDescent="0.25">
      <c r="A43" s="100" t="s">
        <v>19</v>
      </c>
      <c r="B43" s="100">
        <v>475</v>
      </c>
      <c r="C43" s="100" t="s">
        <v>16</v>
      </c>
      <c r="D43" s="100" t="s">
        <v>17</v>
      </c>
      <c r="E43" s="124">
        <v>757406.62633602414</v>
      </c>
      <c r="F43" s="124">
        <v>131584.00377822274</v>
      </c>
      <c r="G43" s="9">
        <v>58451</v>
      </c>
      <c r="H43" s="9">
        <v>4233.4490000000005</v>
      </c>
      <c r="I43" s="124">
        <f t="shared" si="0"/>
        <v>625822.62255780143</v>
      </c>
      <c r="J43" s="124">
        <f t="shared" si="1"/>
        <v>10.706790688915527</v>
      </c>
      <c r="K43" s="125">
        <f t="shared" si="2"/>
        <v>0.17372967069850453</v>
      </c>
      <c r="L43" s="150">
        <f t="shared" si="3"/>
        <v>13.806945589754356</v>
      </c>
    </row>
    <row r="44" spans="1:12" s="100" customFormat="1" x14ac:dyDescent="0.25">
      <c r="A44" s="100" t="s">
        <v>19</v>
      </c>
      <c r="B44" s="100">
        <v>476</v>
      </c>
      <c r="C44" s="100" t="s">
        <v>16</v>
      </c>
      <c r="D44" s="100" t="s">
        <v>17</v>
      </c>
      <c r="E44" s="124">
        <v>898061.54724088684</v>
      </c>
      <c r="F44" s="124">
        <v>236629.89343064034</v>
      </c>
      <c r="G44" s="9">
        <v>88250</v>
      </c>
      <c r="H44" s="9">
        <v>5009.146999999999</v>
      </c>
      <c r="I44" s="124">
        <f t="shared" si="0"/>
        <v>661431.6538102465</v>
      </c>
      <c r="J44" s="124">
        <f t="shared" si="1"/>
        <v>7.4949762471416035</v>
      </c>
      <c r="K44" s="125">
        <f t="shared" si="2"/>
        <v>0.26348961734041282</v>
      </c>
      <c r="L44" s="150">
        <f t="shared" si="3"/>
        <v>17.617770051467847</v>
      </c>
    </row>
    <row r="45" spans="1:12" s="100" customFormat="1" x14ac:dyDescent="0.25">
      <c r="A45" s="100" t="s">
        <v>19</v>
      </c>
      <c r="B45" s="100">
        <v>477</v>
      </c>
      <c r="C45" s="100" t="s">
        <v>16</v>
      </c>
      <c r="D45" s="100" t="s">
        <v>17</v>
      </c>
      <c r="E45" s="124">
        <v>1777519.5705245815</v>
      </c>
      <c r="F45" s="124">
        <v>894190.15342495556</v>
      </c>
      <c r="G45" s="9">
        <v>346040</v>
      </c>
      <c r="H45" s="9">
        <v>8909.6479999999992</v>
      </c>
      <c r="I45" s="124">
        <f t="shared" si="0"/>
        <v>883329.41709962592</v>
      </c>
      <c r="J45" s="124">
        <f t="shared" si="1"/>
        <v>2.5526800864051147</v>
      </c>
      <c r="K45" s="125">
        <f t="shared" si="2"/>
        <v>0.5030550258082741</v>
      </c>
      <c r="L45" s="150">
        <f t="shared" si="3"/>
        <v>38.838795876110936</v>
      </c>
    </row>
    <row r="46" spans="1:12" s="100" customFormat="1" x14ac:dyDescent="0.25">
      <c r="A46" s="100" t="s">
        <v>19</v>
      </c>
      <c r="B46" s="100">
        <v>478</v>
      </c>
      <c r="C46" s="100" t="s">
        <v>16</v>
      </c>
      <c r="D46" s="100" t="s">
        <v>17</v>
      </c>
      <c r="E46" s="124">
        <v>660218.59665886196</v>
      </c>
      <c r="F46" s="124">
        <v>140974.02113218969</v>
      </c>
      <c r="G46" s="9">
        <v>48301</v>
      </c>
      <c r="H46" s="9">
        <v>3512.9049999999997</v>
      </c>
      <c r="I46" s="124">
        <f t="shared" si="0"/>
        <v>519244.5755266723</v>
      </c>
      <c r="J46" s="124">
        <f t="shared" si="1"/>
        <v>10.7501827193365</v>
      </c>
      <c r="K46" s="125">
        <f t="shared" si="2"/>
        <v>0.21352628030414544</v>
      </c>
      <c r="L46" s="150">
        <f t="shared" si="3"/>
        <v>13.749589015359085</v>
      </c>
    </row>
    <row r="47" spans="1:12" s="100" customFormat="1" x14ac:dyDescent="0.25">
      <c r="A47" s="100" t="s">
        <v>19</v>
      </c>
      <c r="B47" s="100">
        <v>479</v>
      </c>
      <c r="C47" s="100" t="s">
        <v>16</v>
      </c>
      <c r="D47" s="100" t="s">
        <v>17</v>
      </c>
      <c r="E47" s="124">
        <v>198345.01343149092</v>
      </c>
      <c r="F47" s="124">
        <v>32436.585002481384</v>
      </c>
      <c r="G47" s="9">
        <v>11468</v>
      </c>
      <c r="H47" s="9">
        <v>1091.9480000000001</v>
      </c>
      <c r="I47" s="124">
        <f t="shared" si="0"/>
        <v>165908.42842900954</v>
      </c>
      <c r="J47" s="124">
        <f t="shared" si="1"/>
        <v>14.46707607507931</v>
      </c>
      <c r="K47" s="125">
        <f t="shared" si="2"/>
        <v>0.16353617588518352</v>
      </c>
      <c r="L47" s="150">
        <f t="shared" si="3"/>
        <v>10.502331612860685</v>
      </c>
    </row>
    <row r="48" spans="1:12" s="100" customFormat="1" x14ac:dyDescent="0.25">
      <c r="A48" s="100" t="s">
        <v>19</v>
      </c>
      <c r="B48" s="100">
        <v>480</v>
      </c>
      <c r="C48" s="100" t="s">
        <v>16</v>
      </c>
      <c r="D48" s="100" t="s">
        <v>17</v>
      </c>
      <c r="E48" s="124">
        <v>938557.98007497925</v>
      </c>
      <c r="F48" s="124">
        <v>353419.17209142679</v>
      </c>
      <c r="G48" s="9">
        <v>129186</v>
      </c>
      <c r="H48" s="9">
        <v>4924.6449999999986</v>
      </c>
      <c r="I48" s="124">
        <f t="shared" si="0"/>
        <v>585138.80798355245</v>
      </c>
      <c r="J48" s="124">
        <f t="shared" si="1"/>
        <v>4.5294289472818452</v>
      </c>
      <c r="K48" s="125">
        <f t="shared" si="2"/>
        <v>0.37655550279716649</v>
      </c>
      <c r="L48" s="150">
        <f t="shared" si="3"/>
        <v>26.232550772695298</v>
      </c>
    </row>
    <row r="49" spans="1:12" s="100" customFormat="1" x14ac:dyDescent="0.25">
      <c r="A49" s="100" t="s">
        <v>19</v>
      </c>
      <c r="B49" s="100">
        <v>484</v>
      </c>
      <c r="C49" s="100" t="s">
        <v>16</v>
      </c>
      <c r="D49" s="100" t="s">
        <v>17</v>
      </c>
      <c r="E49" s="124">
        <v>492639.41127936082</v>
      </c>
      <c r="F49" s="124">
        <v>149215.0633617288</v>
      </c>
      <c r="G49" s="9">
        <v>55825</v>
      </c>
      <c r="H49" s="9">
        <v>2626.6459999999997</v>
      </c>
      <c r="I49" s="124">
        <f t="shared" si="0"/>
        <v>343424.34791763203</v>
      </c>
      <c r="J49" s="124">
        <f t="shared" si="1"/>
        <v>6.1518020227072467</v>
      </c>
      <c r="K49" s="125">
        <f t="shared" si="2"/>
        <v>0.30288900957847537</v>
      </c>
      <c r="L49" s="150">
        <f t="shared" si="3"/>
        <v>21.253339810541657</v>
      </c>
    </row>
    <row r="50" spans="1:12" s="100" customFormat="1" x14ac:dyDescent="0.25">
      <c r="A50" s="100" t="s">
        <v>19</v>
      </c>
      <c r="B50" s="100">
        <v>490</v>
      </c>
      <c r="C50" s="100" t="s">
        <v>16</v>
      </c>
      <c r="D50" s="100" t="s">
        <v>17</v>
      </c>
      <c r="E50" s="124">
        <v>1081736.0461057124</v>
      </c>
      <c r="F50" s="124">
        <v>292851.73782453476</v>
      </c>
      <c r="G50" s="9">
        <v>126881</v>
      </c>
      <c r="H50" s="9">
        <v>6569.6509999999989</v>
      </c>
      <c r="I50" s="124">
        <f t="shared" si="0"/>
        <v>788884.30828117765</v>
      </c>
      <c r="J50" s="124">
        <f t="shared" si="1"/>
        <v>6.2175133257239272</v>
      </c>
      <c r="K50" s="125">
        <f t="shared" si="2"/>
        <v>0.27072384143877914</v>
      </c>
      <c r="L50" s="150">
        <f t="shared" si="3"/>
        <v>19.313202482140987</v>
      </c>
    </row>
    <row r="51" spans="1:12" s="100" customFormat="1" x14ac:dyDescent="0.25">
      <c r="A51" s="100" t="s">
        <v>19</v>
      </c>
      <c r="B51" s="100">
        <v>491</v>
      </c>
      <c r="C51" s="100" t="s">
        <v>16</v>
      </c>
      <c r="D51" s="100" t="s">
        <v>17</v>
      </c>
      <c r="E51" s="124">
        <v>246634.21011153175</v>
      </c>
      <c r="F51" s="124">
        <v>9343.8195614430297</v>
      </c>
      <c r="G51" s="9">
        <v>5349</v>
      </c>
      <c r="H51" s="9">
        <v>1551.6490000000001</v>
      </c>
      <c r="I51" s="124">
        <f t="shared" si="0"/>
        <v>237290.39055008872</v>
      </c>
      <c r="J51" s="124">
        <f t="shared" si="1"/>
        <v>44.361635922618945</v>
      </c>
      <c r="K51" s="125">
        <f t="shared" si="2"/>
        <v>3.7885334549564768E-2</v>
      </c>
      <c r="L51" s="150">
        <f t="shared" si="3"/>
        <v>3.4473002592725543</v>
      </c>
    </row>
    <row r="52" spans="1:12" s="100" customFormat="1" x14ac:dyDescent="0.25">
      <c r="A52" s="100" t="s">
        <v>19</v>
      </c>
      <c r="B52" s="100">
        <v>492</v>
      </c>
      <c r="C52" s="100" t="s">
        <v>16</v>
      </c>
      <c r="D52" s="100" t="s">
        <v>17</v>
      </c>
      <c r="E52" s="124">
        <v>127641.91159460778</v>
      </c>
      <c r="F52" s="124">
        <v>27087.74020417493</v>
      </c>
      <c r="G52" s="9">
        <v>2072</v>
      </c>
      <c r="H52" s="9">
        <v>948.75</v>
      </c>
      <c r="I52" s="124">
        <f t="shared" si="0"/>
        <v>100554.17139043285</v>
      </c>
      <c r="J52" s="124">
        <f t="shared" si="1"/>
        <v>48.530005497313148</v>
      </c>
      <c r="K52" s="125">
        <f t="shared" si="2"/>
        <v>0.21221666038821099</v>
      </c>
      <c r="L52" s="150">
        <f t="shared" si="3"/>
        <v>2.1839262187088275</v>
      </c>
    </row>
    <row r="53" spans="1:12" s="100" customFormat="1" x14ac:dyDescent="0.25">
      <c r="A53" s="100" t="s">
        <v>19</v>
      </c>
      <c r="B53" s="100">
        <v>493</v>
      </c>
      <c r="C53" s="100" t="s">
        <v>16</v>
      </c>
      <c r="D53" s="100" t="s">
        <v>17</v>
      </c>
      <c r="E53" s="124">
        <v>613605.34529478441</v>
      </c>
      <c r="F53" s="124">
        <v>148971.1167211553</v>
      </c>
      <c r="G53" s="9">
        <v>55379</v>
      </c>
      <c r="H53" s="9">
        <v>3133.1520000000005</v>
      </c>
      <c r="I53" s="124">
        <f t="shared" si="0"/>
        <v>464634.22857362911</v>
      </c>
      <c r="J53" s="124">
        <f t="shared" si="1"/>
        <v>8.3900797878912421</v>
      </c>
      <c r="K53" s="125">
        <f t="shared" si="2"/>
        <v>0.24278001791132953</v>
      </c>
      <c r="L53" s="150">
        <f t="shared" si="3"/>
        <v>17.675171839731998</v>
      </c>
    </row>
    <row r="54" spans="1:12" s="100" customFormat="1" x14ac:dyDescent="0.25">
      <c r="A54" s="100" t="s">
        <v>19</v>
      </c>
      <c r="B54" s="100">
        <v>495</v>
      </c>
      <c r="C54" s="100" t="s">
        <v>16</v>
      </c>
      <c r="D54" s="100" t="s">
        <v>17</v>
      </c>
      <c r="E54" s="124">
        <v>1049221.1549165957</v>
      </c>
      <c r="F54" s="124">
        <v>92944.210685353333</v>
      </c>
      <c r="G54" s="9">
        <v>80911</v>
      </c>
      <c r="H54" s="9">
        <v>7087.0560000000005</v>
      </c>
      <c r="I54" s="124">
        <f t="shared" si="0"/>
        <v>956276.94423124229</v>
      </c>
      <c r="J54" s="124">
        <f t="shared" si="1"/>
        <v>11.818874370990869</v>
      </c>
      <c r="K54" s="125">
        <f t="shared" si="2"/>
        <v>8.8584003715347914E-2</v>
      </c>
      <c r="L54" s="150">
        <f t="shared" si="3"/>
        <v>11.416729316094017</v>
      </c>
    </row>
    <row r="55" spans="1:12" s="100" customFormat="1" x14ac:dyDescent="0.25">
      <c r="A55" s="100" t="s">
        <v>19</v>
      </c>
      <c r="B55" s="100">
        <v>495</v>
      </c>
      <c r="C55" s="100" t="s">
        <v>16</v>
      </c>
      <c r="D55" s="100" t="s">
        <v>20</v>
      </c>
      <c r="E55" s="124">
        <v>239875.84172460384</v>
      </c>
      <c r="F55" s="124">
        <v>18470.588149905208</v>
      </c>
      <c r="G55" s="9">
        <v>17334</v>
      </c>
      <c r="H55" s="9">
        <v>1506.7440000000004</v>
      </c>
      <c r="I55" s="124">
        <f t="shared" si="0"/>
        <v>221405.25357469864</v>
      </c>
      <c r="J55" s="124">
        <f t="shared" si="1"/>
        <v>12.772888748973038</v>
      </c>
      <c r="K55" s="125">
        <f t="shared" si="2"/>
        <v>7.7000618391204576E-2</v>
      </c>
      <c r="L55" s="150">
        <f t="shared" si="3"/>
        <v>11.504276771634727</v>
      </c>
    </row>
    <row r="56" spans="1:12" s="100" customFormat="1" x14ac:dyDescent="0.25">
      <c r="A56" s="100" t="s">
        <v>19</v>
      </c>
      <c r="B56" s="100">
        <v>495</v>
      </c>
      <c r="C56" s="100" t="s">
        <v>16</v>
      </c>
      <c r="D56" s="100" t="s">
        <v>21</v>
      </c>
      <c r="E56" s="124">
        <v>257632.63059893489</v>
      </c>
      <c r="F56" s="124">
        <v>15900.124080055597</v>
      </c>
      <c r="G56" s="9">
        <v>15820</v>
      </c>
      <c r="H56" s="9">
        <v>1616.6870000000004</v>
      </c>
      <c r="I56" s="124">
        <f t="shared" si="0"/>
        <v>241732.50651887929</v>
      </c>
      <c r="J56" s="124">
        <f t="shared" si="1"/>
        <v>15.280183724328653</v>
      </c>
      <c r="K56" s="125">
        <f t="shared" si="2"/>
        <v>6.1716266464739239E-2</v>
      </c>
      <c r="L56" s="150">
        <f t="shared" si="3"/>
        <v>9.7854439356535909</v>
      </c>
    </row>
    <row r="57" spans="1:12" s="100" customFormat="1" x14ac:dyDescent="0.25">
      <c r="A57" s="100" t="s">
        <v>19</v>
      </c>
      <c r="B57" s="100">
        <v>498</v>
      </c>
      <c r="C57" s="100" t="s">
        <v>16</v>
      </c>
      <c r="D57" s="100" t="s">
        <v>17</v>
      </c>
      <c r="E57" s="124">
        <v>140627.30711667627</v>
      </c>
      <c r="F57" s="124">
        <v>772.02499776836544</v>
      </c>
      <c r="G57" s="9">
        <v>240</v>
      </c>
      <c r="H57" s="9">
        <v>698.31799999999998</v>
      </c>
      <c r="I57" s="124">
        <f t="shared" si="0"/>
        <v>139855.2821189079</v>
      </c>
      <c r="J57" s="124">
        <f t="shared" si="1"/>
        <v>582.73034216211624</v>
      </c>
      <c r="K57" s="125">
        <f t="shared" si="2"/>
        <v>5.4898654720581998E-3</v>
      </c>
      <c r="L57" s="150">
        <f t="shared" si="3"/>
        <v>0.34368296392188086</v>
      </c>
    </row>
    <row r="58" spans="1:12" s="100" customFormat="1" x14ac:dyDescent="0.25">
      <c r="A58" s="100" t="s">
        <v>15</v>
      </c>
      <c r="B58" s="100">
        <v>535</v>
      </c>
      <c r="C58" s="100" t="s">
        <v>16</v>
      </c>
      <c r="D58" s="100" t="s">
        <v>17</v>
      </c>
      <c r="E58" s="124">
        <v>4382697.6436917586</v>
      </c>
      <c r="F58" s="124">
        <v>604895.39524619363</v>
      </c>
      <c r="G58" s="9">
        <v>374729.6533321251</v>
      </c>
      <c r="H58" s="9">
        <v>19570.650000000071</v>
      </c>
      <c r="I58" s="124">
        <f t="shared" si="0"/>
        <v>3777802.2484455649</v>
      </c>
      <c r="J58" s="124">
        <f t="shared" si="1"/>
        <v>10.081407262150339</v>
      </c>
      <c r="K58" s="125">
        <f t="shared" si="2"/>
        <v>0.1380189655831838</v>
      </c>
      <c r="L58" s="150">
        <f t="shared" si="3"/>
        <v>19.147532316613081</v>
      </c>
    </row>
    <row r="59" spans="1:12" s="100" customFormat="1" x14ac:dyDescent="0.25">
      <c r="A59" s="100" t="s">
        <v>15</v>
      </c>
      <c r="B59" s="100">
        <v>535</v>
      </c>
      <c r="C59" s="100" t="s">
        <v>16</v>
      </c>
      <c r="D59" s="100" t="s">
        <v>20</v>
      </c>
      <c r="E59" s="124">
        <v>223482.61448515891</v>
      </c>
      <c r="F59" s="124">
        <v>4854.7151571841869</v>
      </c>
      <c r="G59" s="9">
        <v>5282.8496813139263</v>
      </c>
      <c r="H59" s="9">
        <v>966.5200000000001</v>
      </c>
      <c r="I59" s="124">
        <f t="shared" si="0"/>
        <v>218627.89932797471</v>
      </c>
      <c r="J59" s="124">
        <f t="shared" si="1"/>
        <v>41.384463408316883</v>
      </c>
      <c r="K59" s="125">
        <f t="shared" si="2"/>
        <v>2.1723010393305472E-2</v>
      </c>
      <c r="L59" s="150">
        <f t="shared" si="3"/>
        <v>5.4658462125087173</v>
      </c>
    </row>
    <row r="60" spans="1:12" s="100" customFormat="1" x14ac:dyDescent="0.25">
      <c r="A60" s="100" t="s">
        <v>15</v>
      </c>
      <c r="B60" s="100">
        <v>535</v>
      </c>
      <c r="C60" s="100" t="s">
        <v>16</v>
      </c>
      <c r="D60" s="100" t="s">
        <v>21</v>
      </c>
      <c r="E60" s="124">
        <v>229827.88176373407</v>
      </c>
      <c r="F60" s="124">
        <v>3452.2831876645782</v>
      </c>
      <c r="G60" s="9">
        <v>3776.7240702265867</v>
      </c>
      <c r="H60" s="9">
        <v>994.31999999999971</v>
      </c>
      <c r="I60" s="124">
        <f t="shared" si="0"/>
        <v>226375.59857606949</v>
      </c>
      <c r="J60" s="124">
        <f t="shared" si="1"/>
        <v>59.939671092383499</v>
      </c>
      <c r="K60" s="125">
        <f t="shared" si="2"/>
        <v>1.5021167846003856E-2</v>
      </c>
      <c r="L60" s="150">
        <f t="shared" si="3"/>
        <v>3.7982984051679418</v>
      </c>
    </row>
    <row r="61" spans="1:12" s="100" customFormat="1" x14ac:dyDescent="0.25">
      <c r="A61" s="100" t="s">
        <v>15</v>
      </c>
      <c r="B61" s="100">
        <v>552</v>
      </c>
      <c r="C61" s="100" t="s">
        <v>16</v>
      </c>
      <c r="D61" s="100" t="s">
        <v>17</v>
      </c>
      <c r="E61" s="124">
        <v>635718.4935388515</v>
      </c>
      <c r="F61" s="124">
        <v>146356.37042979838</v>
      </c>
      <c r="G61" s="9">
        <v>51421.949754851084</v>
      </c>
      <c r="H61" s="9">
        <v>2416.9299999999962</v>
      </c>
      <c r="I61" s="124">
        <f t="shared" si="0"/>
        <v>489362.12310905312</v>
      </c>
      <c r="J61" s="124">
        <f t="shared" si="1"/>
        <v>9.5165999236131125</v>
      </c>
      <c r="K61" s="125">
        <f t="shared" si="2"/>
        <v>0.23022198019610374</v>
      </c>
      <c r="L61" s="150">
        <f t="shared" si="3"/>
        <v>21.275729853512996</v>
      </c>
    </row>
    <row r="62" spans="1:12" s="100" customFormat="1" x14ac:dyDescent="0.25">
      <c r="A62" s="100" t="s">
        <v>15</v>
      </c>
      <c r="B62" s="100">
        <v>553</v>
      </c>
      <c r="C62" s="100" t="s">
        <v>16</v>
      </c>
      <c r="D62" s="100" t="s">
        <v>17</v>
      </c>
      <c r="E62" s="124">
        <v>634146.18881570629</v>
      </c>
      <c r="F62" s="124">
        <v>124883.9222930495</v>
      </c>
      <c r="G62" s="9">
        <v>47554.982621150266</v>
      </c>
      <c r="H62" s="9">
        <v>2261.4199999999946</v>
      </c>
      <c r="I62" s="124">
        <f t="shared" si="0"/>
        <v>509262.26652265678</v>
      </c>
      <c r="J62" s="124">
        <f t="shared" si="1"/>
        <v>10.708914995926428</v>
      </c>
      <c r="K62" s="125">
        <f t="shared" si="2"/>
        <v>0.19693238640490024</v>
      </c>
      <c r="L62" s="150">
        <f t="shared" si="3"/>
        <v>21.028814913262632</v>
      </c>
    </row>
    <row r="63" spans="1:12" s="100" customFormat="1" x14ac:dyDescent="0.25">
      <c r="A63" s="100" t="s">
        <v>15</v>
      </c>
      <c r="B63" s="100">
        <v>554</v>
      </c>
      <c r="C63" s="100" t="s">
        <v>16</v>
      </c>
      <c r="D63" s="100" t="s">
        <v>17</v>
      </c>
      <c r="E63" s="124">
        <v>789546.23883974447</v>
      </c>
      <c r="F63" s="124">
        <v>171116.10174492121</v>
      </c>
      <c r="G63" s="9">
        <v>78713.73415796335</v>
      </c>
      <c r="H63" s="9">
        <v>3215.02</v>
      </c>
      <c r="I63" s="124">
        <f t="shared" si="0"/>
        <v>618430.13709482329</v>
      </c>
      <c r="J63" s="124">
        <f t="shared" si="1"/>
        <v>7.856699262339057</v>
      </c>
      <c r="K63" s="125">
        <f t="shared" si="2"/>
        <v>0.21672714443726573</v>
      </c>
      <c r="L63" s="150">
        <f t="shared" si="3"/>
        <v>24.483124259868788</v>
      </c>
    </row>
    <row r="64" spans="1:12" s="100" customFormat="1" x14ac:dyDescent="0.25">
      <c r="A64" s="100" t="s">
        <v>15</v>
      </c>
      <c r="B64" s="100">
        <v>558</v>
      </c>
      <c r="C64" s="100" t="s">
        <v>16</v>
      </c>
      <c r="D64" s="100" t="s">
        <v>17</v>
      </c>
      <c r="E64" s="124">
        <v>652496.13540165697</v>
      </c>
      <c r="F64" s="124">
        <v>121478.35245864617</v>
      </c>
      <c r="G64" s="9">
        <v>44650.608164508005</v>
      </c>
      <c r="H64" s="9">
        <v>2507.7700000000004</v>
      </c>
      <c r="I64" s="124">
        <f t="shared" si="0"/>
        <v>531017.7829430108</v>
      </c>
      <c r="J64" s="124">
        <f t="shared" si="1"/>
        <v>11.892733487225099</v>
      </c>
      <c r="K64" s="125">
        <f t="shared" si="2"/>
        <v>0.18617482291120047</v>
      </c>
      <c r="L64" s="150">
        <f t="shared" si="3"/>
        <v>17.804905619138914</v>
      </c>
    </row>
    <row r="65" spans="1:12" s="100" customFormat="1" x14ac:dyDescent="0.25">
      <c r="A65" s="100" t="s">
        <v>15</v>
      </c>
      <c r="B65" s="100">
        <v>578</v>
      </c>
      <c r="C65" s="100" t="s">
        <v>16</v>
      </c>
      <c r="D65" s="100" t="s">
        <v>17</v>
      </c>
      <c r="E65" s="124">
        <v>925701.04305930564</v>
      </c>
      <c r="F65" s="124">
        <v>285528.00139383692</v>
      </c>
      <c r="G65" s="9">
        <v>104748.33933198618</v>
      </c>
      <c r="H65" s="9">
        <v>3515.0999999999899</v>
      </c>
      <c r="I65" s="124">
        <f t="shared" si="0"/>
        <v>640173.04166546871</v>
      </c>
      <c r="J65" s="124">
        <f t="shared" si="1"/>
        <v>6.1115340419529121</v>
      </c>
      <c r="K65" s="125">
        <f t="shared" si="2"/>
        <v>0.30844515465836458</v>
      </c>
      <c r="L65" s="150">
        <f t="shared" si="3"/>
        <v>29.799533251397254</v>
      </c>
    </row>
    <row r="66" spans="1:12" s="100" customFormat="1" x14ac:dyDescent="0.25">
      <c r="A66" s="100" t="s">
        <v>15</v>
      </c>
      <c r="B66" s="100">
        <v>579</v>
      </c>
      <c r="C66" s="100" t="s">
        <v>16</v>
      </c>
      <c r="D66" s="100" t="s">
        <v>17</v>
      </c>
      <c r="E66" s="124">
        <v>219914.69222879593</v>
      </c>
      <c r="F66" s="124">
        <v>41093.788432506401</v>
      </c>
      <c r="G66" s="9">
        <v>19282.971838921243</v>
      </c>
      <c r="H66" s="9">
        <v>569.9800000000015</v>
      </c>
      <c r="I66" s="124">
        <f t="shared" ref="I66:I129" si="4">E66-F66</f>
        <v>178820.90379628952</v>
      </c>
      <c r="J66" s="124">
        <f t="shared" ref="J66:J129" si="5">I66/G66</f>
        <v>9.2735137140714397</v>
      </c>
      <c r="K66" s="125">
        <f t="shared" ref="K66:K129" si="6">F66/E66</f>
        <v>0.18686240567207324</v>
      </c>
      <c r="L66" s="150">
        <f t="shared" ref="L66:L129" si="7">G66/H66</f>
        <v>33.830962207307614</v>
      </c>
    </row>
    <row r="67" spans="1:12" s="100" customFormat="1" x14ac:dyDescent="0.25">
      <c r="A67" s="100" t="s">
        <v>15</v>
      </c>
      <c r="B67" s="100">
        <v>587</v>
      </c>
      <c r="C67" s="100" t="s">
        <v>16</v>
      </c>
      <c r="D67" s="100" t="s">
        <v>17</v>
      </c>
      <c r="E67" s="124">
        <v>487048.67470777925</v>
      </c>
      <c r="F67" s="124">
        <v>158717.42814904402</v>
      </c>
      <c r="G67" s="9">
        <v>59244.052532543676</v>
      </c>
      <c r="H67" s="9">
        <v>1816.5400000000038</v>
      </c>
      <c r="I67" s="124">
        <f t="shared" si="4"/>
        <v>328331.24655873526</v>
      </c>
      <c r="J67" s="124">
        <f t="shared" si="5"/>
        <v>5.542011940833687</v>
      </c>
      <c r="K67" s="125">
        <f t="shared" si="6"/>
        <v>0.32587590602576161</v>
      </c>
      <c r="L67" s="150">
        <f t="shared" si="7"/>
        <v>32.613679045076658</v>
      </c>
    </row>
    <row r="68" spans="1:12" s="100" customFormat="1" x14ac:dyDescent="0.25">
      <c r="A68" s="100" t="s">
        <v>15</v>
      </c>
      <c r="B68" s="100">
        <v>588</v>
      </c>
      <c r="C68" s="100" t="s">
        <v>16</v>
      </c>
      <c r="D68" s="100" t="s">
        <v>17</v>
      </c>
      <c r="E68" s="124">
        <v>163383.99511444214</v>
      </c>
      <c r="F68" s="124">
        <v>16603.011608291166</v>
      </c>
      <c r="G68" s="9">
        <v>8110.4656701734912</v>
      </c>
      <c r="H68" s="9">
        <v>670.19999999999948</v>
      </c>
      <c r="I68" s="124">
        <f t="shared" si="4"/>
        <v>146780.98350615098</v>
      </c>
      <c r="J68" s="124">
        <f t="shared" si="5"/>
        <v>18.097725762645535</v>
      </c>
      <c r="K68" s="125">
        <f t="shared" si="6"/>
        <v>0.10161957171301636</v>
      </c>
      <c r="L68" s="150">
        <f t="shared" si="7"/>
        <v>12.101560236009396</v>
      </c>
    </row>
    <row r="69" spans="1:12" s="100" customFormat="1" x14ac:dyDescent="0.25">
      <c r="A69" s="100" t="s">
        <v>15</v>
      </c>
      <c r="B69" s="100">
        <v>589</v>
      </c>
      <c r="C69" s="100" t="s">
        <v>16</v>
      </c>
      <c r="D69" s="100" t="s">
        <v>17</v>
      </c>
      <c r="E69" s="124">
        <v>518867.93342481903</v>
      </c>
      <c r="F69" s="124">
        <v>131937.29808824486</v>
      </c>
      <c r="G69" s="9">
        <v>45852.811734239571</v>
      </c>
      <c r="H69" s="9">
        <v>2231.4599999999987</v>
      </c>
      <c r="I69" s="124">
        <f t="shared" si="4"/>
        <v>386930.63533657417</v>
      </c>
      <c r="J69" s="124">
        <f t="shared" si="5"/>
        <v>8.4385367156806712</v>
      </c>
      <c r="K69" s="125">
        <f t="shared" si="6"/>
        <v>0.25427915195565232</v>
      </c>
      <c r="L69" s="150">
        <f t="shared" si="7"/>
        <v>20.548345806888584</v>
      </c>
    </row>
    <row r="70" spans="1:12" s="100" customFormat="1" x14ac:dyDescent="0.25">
      <c r="A70" s="100" t="s">
        <v>15</v>
      </c>
      <c r="B70" s="100">
        <v>597</v>
      </c>
      <c r="C70" s="100" t="s">
        <v>16</v>
      </c>
      <c r="D70" s="100" t="s">
        <v>17</v>
      </c>
      <c r="E70" s="124">
        <v>1109935.0377669458</v>
      </c>
      <c r="F70" s="124">
        <v>350920.97476572881</v>
      </c>
      <c r="G70" s="9">
        <v>126166.02639653947</v>
      </c>
      <c r="H70" s="9">
        <v>4388.3899999999885</v>
      </c>
      <c r="I70" s="124">
        <f t="shared" si="4"/>
        <v>759014.06300121697</v>
      </c>
      <c r="J70" s="124">
        <f t="shared" si="5"/>
        <v>6.0159940411821946</v>
      </c>
      <c r="K70" s="125">
        <f t="shared" si="6"/>
        <v>0.31616352563456246</v>
      </c>
      <c r="L70" s="150">
        <f t="shared" si="7"/>
        <v>28.749957591859385</v>
      </c>
    </row>
    <row r="71" spans="1:12" s="100" customFormat="1" x14ac:dyDescent="0.25">
      <c r="A71" s="100" t="s">
        <v>22</v>
      </c>
      <c r="B71" s="100">
        <v>602</v>
      </c>
      <c r="C71" s="100" t="s">
        <v>16</v>
      </c>
      <c r="D71" s="100" t="s">
        <v>17</v>
      </c>
      <c r="E71" s="124">
        <v>52856</v>
      </c>
      <c r="F71" s="124">
        <v>7495</v>
      </c>
      <c r="G71" s="9">
        <v>2568</v>
      </c>
      <c r="H71" s="9">
        <v>172.12</v>
      </c>
      <c r="I71" s="124">
        <f t="shared" si="4"/>
        <v>45361</v>
      </c>
      <c r="J71" s="124">
        <f t="shared" si="5"/>
        <v>17.663940809968846</v>
      </c>
      <c r="K71" s="125">
        <f t="shared" si="6"/>
        <v>0.14180036325109732</v>
      </c>
      <c r="L71" s="150">
        <f t="shared" si="7"/>
        <v>14.919823379037879</v>
      </c>
    </row>
    <row r="72" spans="1:12" s="100" customFormat="1" x14ac:dyDescent="0.25">
      <c r="A72" s="100" t="s">
        <v>15</v>
      </c>
      <c r="B72" s="100">
        <v>643</v>
      </c>
      <c r="C72" s="100" t="s">
        <v>16</v>
      </c>
      <c r="D72" s="100" t="s">
        <v>17</v>
      </c>
      <c r="E72" s="124">
        <v>313565.64541007311</v>
      </c>
      <c r="F72" s="124">
        <v>34155.926265704627</v>
      </c>
      <c r="G72" s="9">
        <v>26068.835301547537</v>
      </c>
      <c r="H72" s="9">
        <v>1279.0599999999929</v>
      </c>
      <c r="I72" s="124">
        <f t="shared" si="4"/>
        <v>279409.71914436849</v>
      </c>
      <c r="J72" s="124">
        <f t="shared" si="5"/>
        <v>10.718151229709205</v>
      </c>
      <c r="K72" s="125">
        <f t="shared" si="6"/>
        <v>0.10892751411283078</v>
      </c>
      <c r="L72" s="150">
        <f t="shared" si="7"/>
        <v>20.381245056172254</v>
      </c>
    </row>
    <row r="73" spans="1:12" s="100" customFormat="1" x14ac:dyDescent="0.25">
      <c r="A73" s="100" t="s">
        <v>15</v>
      </c>
      <c r="B73" s="100">
        <v>645</v>
      </c>
      <c r="C73" s="100" t="s">
        <v>16</v>
      </c>
      <c r="D73" s="100" t="s">
        <v>17</v>
      </c>
      <c r="E73" s="124">
        <v>3569057.97365826</v>
      </c>
      <c r="F73" s="124">
        <v>508385.13064229448</v>
      </c>
      <c r="G73" s="9">
        <v>357156.11331625615</v>
      </c>
      <c r="H73" s="9">
        <v>17950.049999999945</v>
      </c>
      <c r="I73" s="124">
        <f t="shared" si="4"/>
        <v>3060672.8430159655</v>
      </c>
      <c r="J73" s="124">
        <f t="shared" si="5"/>
        <v>8.5695658814211235</v>
      </c>
      <c r="K73" s="125">
        <f t="shared" si="6"/>
        <v>0.14244238518804536</v>
      </c>
      <c r="L73" s="150">
        <f t="shared" si="7"/>
        <v>19.897221083855325</v>
      </c>
    </row>
    <row r="74" spans="1:12" s="100" customFormat="1" x14ac:dyDescent="0.25">
      <c r="A74" s="100" t="s">
        <v>15</v>
      </c>
      <c r="B74" s="100">
        <v>645</v>
      </c>
      <c r="C74" s="100" t="s">
        <v>16</v>
      </c>
      <c r="D74" s="100" t="s">
        <v>20</v>
      </c>
      <c r="E74" s="124">
        <v>234040.36045913419</v>
      </c>
      <c r="F74" s="124">
        <v>17760.541452923106</v>
      </c>
      <c r="G74" s="9">
        <v>19398.109540595276</v>
      </c>
      <c r="H74" s="9">
        <v>1318.1999999999996</v>
      </c>
      <c r="I74" s="124">
        <f t="shared" si="4"/>
        <v>216279.81900621107</v>
      </c>
      <c r="J74" s="124">
        <f t="shared" si="5"/>
        <v>11.14953075987084</v>
      </c>
      <c r="K74" s="125">
        <f t="shared" si="6"/>
        <v>7.5886660822436544E-2</v>
      </c>
      <c r="L74" s="150">
        <f t="shared" si="7"/>
        <v>14.715604263841058</v>
      </c>
    </row>
    <row r="75" spans="1:12" s="100" customFormat="1" x14ac:dyDescent="0.25">
      <c r="A75" s="100" t="s">
        <v>15</v>
      </c>
      <c r="B75" s="100">
        <v>645</v>
      </c>
      <c r="C75" s="100" t="s">
        <v>16</v>
      </c>
      <c r="D75" s="100" t="s">
        <v>21</v>
      </c>
      <c r="E75" s="124">
        <v>193915.61591093341</v>
      </c>
      <c r="F75" s="124">
        <v>11148.855445541652</v>
      </c>
      <c r="G75" s="9">
        <v>12977.367438232583</v>
      </c>
      <c r="H75" s="9">
        <v>1068.3599999999994</v>
      </c>
      <c r="I75" s="124">
        <f t="shared" si="4"/>
        <v>182766.76046539177</v>
      </c>
      <c r="J75" s="124">
        <f t="shared" si="5"/>
        <v>14.083500473828241</v>
      </c>
      <c r="K75" s="125">
        <f t="shared" si="6"/>
        <v>5.7493334887801853E-2</v>
      </c>
      <c r="L75" s="150">
        <f t="shared" si="7"/>
        <v>12.146998613044843</v>
      </c>
    </row>
    <row r="76" spans="1:12" s="100" customFormat="1" x14ac:dyDescent="0.25">
      <c r="A76" s="100" t="s">
        <v>15</v>
      </c>
      <c r="B76" s="100">
        <v>652</v>
      </c>
      <c r="C76" s="100" t="s">
        <v>16</v>
      </c>
      <c r="D76" s="100" t="s">
        <v>17</v>
      </c>
      <c r="E76" s="124">
        <v>219237.68672417785</v>
      </c>
      <c r="F76" s="124">
        <v>76741.467347367856</v>
      </c>
      <c r="G76" s="9">
        <v>32178.394426412851</v>
      </c>
      <c r="H76" s="9">
        <v>897.89999999999588</v>
      </c>
      <c r="I76" s="124">
        <f t="shared" si="4"/>
        <v>142496.21937681001</v>
      </c>
      <c r="J76" s="124">
        <f t="shared" si="5"/>
        <v>4.4283197442519215</v>
      </c>
      <c r="K76" s="125">
        <f t="shared" si="6"/>
        <v>0.35003775351778832</v>
      </c>
      <c r="L76" s="150">
        <f t="shared" si="7"/>
        <v>35.837392166625456</v>
      </c>
    </row>
    <row r="77" spans="1:12" s="100" customFormat="1" x14ac:dyDescent="0.25">
      <c r="A77" s="100" t="s">
        <v>15</v>
      </c>
      <c r="B77" s="100">
        <v>663</v>
      </c>
      <c r="C77" s="100" t="s">
        <v>16</v>
      </c>
      <c r="D77" s="100" t="s">
        <v>17</v>
      </c>
      <c r="E77" s="124">
        <v>590472.69645898405</v>
      </c>
      <c r="F77" s="124">
        <v>326115.74633753597</v>
      </c>
      <c r="G77" s="9">
        <v>115767.32856516856</v>
      </c>
      <c r="H77" s="9">
        <v>2280.8499999999904</v>
      </c>
      <c r="I77" s="124">
        <f t="shared" si="4"/>
        <v>264356.95012144808</v>
      </c>
      <c r="J77" s="124">
        <f t="shared" si="5"/>
        <v>2.2835194816872226</v>
      </c>
      <c r="K77" s="125">
        <f t="shared" si="6"/>
        <v>0.55229606431122924</v>
      </c>
      <c r="L77" s="150">
        <f t="shared" si="7"/>
        <v>50.756221831847355</v>
      </c>
    </row>
    <row r="78" spans="1:12" s="100" customFormat="1" x14ac:dyDescent="0.25">
      <c r="A78" s="100" t="s">
        <v>15</v>
      </c>
      <c r="B78" s="100">
        <v>664</v>
      </c>
      <c r="C78" s="100" t="s">
        <v>16</v>
      </c>
      <c r="D78" s="100" t="s">
        <v>17</v>
      </c>
      <c r="E78" s="124">
        <v>505779.16033554176</v>
      </c>
      <c r="F78" s="124">
        <v>127893.68864957019</v>
      </c>
      <c r="G78" s="9">
        <v>49097.412912945634</v>
      </c>
      <c r="H78" s="9">
        <v>1774.6</v>
      </c>
      <c r="I78" s="124">
        <f t="shared" si="4"/>
        <v>377885.4716859716</v>
      </c>
      <c r="J78" s="124">
        <f t="shared" si="5"/>
        <v>7.6966473234750339</v>
      </c>
      <c r="K78" s="125">
        <f t="shared" si="6"/>
        <v>0.25286468616999469</v>
      </c>
      <c r="L78" s="150">
        <f t="shared" si="7"/>
        <v>27.666749077507966</v>
      </c>
    </row>
    <row r="79" spans="1:12" s="100" customFormat="1" x14ac:dyDescent="0.25">
      <c r="A79" s="100" t="s">
        <v>15</v>
      </c>
      <c r="B79" s="100">
        <v>667</v>
      </c>
      <c r="C79" s="100" t="s">
        <v>16</v>
      </c>
      <c r="D79" s="100" t="s">
        <v>17</v>
      </c>
      <c r="E79" s="124">
        <v>833778.74009897048</v>
      </c>
      <c r="F79" s="124">
        <v>288689.28208840895</v>
      </c>
      <c r="G79" s="9">
        <v>102473.59176648028</v>
      </c>
      <c r="H79" s="9">
        <v>3113.5799999999895</v>
      </c>
      <c r="I79" s="124">
        <f t="shared" si="4"/>
        <v>545089.45801056153</v>
      </c>
      <c r="J79" s="124">
        <f t="shared" si="5"/>
        <v>5.3193164074186718</v>
      </c>
      <c r="K79" s="125">
        <f t="shared" si="6"/>
        <v>0.34624207623012937</v>
      </c>
      <c r="L79" s="150">
        <f t="shared" si="7"/>
        <v>32.911822328792141</v>
      </c>
    </row>
    <row r="80" spans="1:12" s="100" customFormat="1" x14ac:dyDescent="0.25">
      <c r="A80" s="100" t="s">
        <v>15</v>
      </c>
      <c r="B80" s="100">
        <v>668</v>
      </c>
      <c r="C80" s="100" t="s">
        <v>16</v>
      </c>
      <c r="D80" s="100" t="s">
        <v>17</v>
      </c>
      <c r="E80" s="124">
        <v>266498.27578510495</v>
      </c>
      <c r="F80" s="124">
        <v>88517.027038599379</v>
      </c>
      <c r="G80" s="9">
        <v>32432.527191369045</v>
      </c>
      <c r="H80" s="9">
        <v>1189.1000000000056</v>
      </c>
      <c r="I80" s="124">
        <f t="shared" si="4"/>
        <v>177981.24874650559</v>
      </c>
      <c r="J80" s="124">
        <f t="shared" si="5"/>
        <v>5.4877391359705703</v>
      </c>
      <c r="K80" s="125">
        <f t="shared" si="6"/>
        <v>0.33214859187297879</v>
      </c>
      <c r="L80" s="150">
        <f t="shared" si="7"/>
        <v>27.274852570321162</v>
      </c>
    </row>
    <row r="81" spans="1:12" s="100" customFormat="1" x14ac:dyDescent="0.25">
      <c r="A81" s="100" t="s">
        <v>18</v>
      </c>
      <c r="B81" s="100">
        <v>670</v>
      </c>
      <c r="C81" s="100" t="s">
        <v>16</v>
      </c>
      <c r="D81" s="100" t="s">
        <v>17</v>
      </c>
      <c r="E81" s="124">
        <v>306461.76946138445</v>
      </c>
      <c r="F81" s="124">
        <v>97946.66</v>
      </c>
      <c r="G81" s="9">
        <v>34875</v>
      </c>
      <c r="H81" s="9">
        <v>1799</v>
      </c>
      <c r="I81" s="124">
        <f t="shared" si="4"/>
        <v>208515.10946138445</v>
      </c>
      <c r="J81" s="124">
        <f t="shared" si="5"/>
        <v>5.9789278698604855</v>
      </c>
      <c r="K81" s="125">
        <f t="shared" si="6"/>
        <v>0.31960482435425513</v>
      </c>
      <c r="L81" s="150">
        <f t="shared" si="7"/>
        <v>19.385769872151194</v>
      </c>
    </row>
    <row r="82" spans="1:12" s="100" customFormat="1" x14ac:dyDescent="0.25">
      <c r="A82" s="100" t="s">
        <v>18</v>
      </c>
      <c r="B82" s="100">
        <v>671</v>
      </c>
      <c r="C82" s="100" t="s">
        <v>16</v>
      </c>
      <c r="D82" s="100" t="s">
        <v>17</v>
      </c>
      <c r="E82" s="124">
        <v>298229.42435657571</v>
      </c>
      <c r="F82" s="124">
        <v>54886.02</v>
      </c>
      <c r="G82" s="9">
        <v>19106</v>
      </c>
      <c r="H82" s="9">
        <v>1750</v>
      </c>
      <c r="I82" s="124">
        <f t="shared" si="4"/>
        <v>243343.40435657572</v>
      </c>
      <c r="J82" s="124">
        <f t="shared" si="5"/>
        <v>12.736491382632456</v>
      </c>
      <c r="K82" s="125">
        <f t="shared" si="6"/>
        <v>0.18403958669878245</v>
      </c>
      <c r="L82" s="150">
        <f t="shared" si="7"/>
        <v>10.917714285714286</v>
      </c>
    </row>
    <row r="83" spans="1:12" s="100" customFormat="1" x14ac:dyDescent="0.25">
      <c r="A83" s="100" t="s">
        <v>15</v>
      </c>
      <c r="B83" s="100">
        <v>672</v>
      </c>
      <c r="C83" s="100" t="s">
        <v>16</v>
      </c>
      <c r="D83" s="100" t="s">
        <v>17</v>
      </c>
      <c r="E83" s="124">
        <v>726898.89286340482</v>
      </c>
      <c r="F83" s="124">
        <v>129688.5380842803</v>
      </c>
      <c r="G83" s="9">
        <v>52546.3575802083</v>
      </c>
      <c r="H83" s="9">
        <v>3155.7499999999859</v>
      </c>
      <c r="I83" s="124">
        <f t="shared" si="4"/>
        <v>597210.35477912449</v>
      </c>
      <c r="J83" s="124">
        <f t="shared" si="5"/>
        <v>11.365399663859195</v>
      </c>
      <c r="K83" s="125">
        <f t="shared" si="6"/>
        <v>0.17841344835924894</v>
      </c>
      <c r="L83" s="150">
        <f t="shared" si="7"/>
        <v>16.650988696889339</v>
      </c>
    </row>
    <row r="84" spans="1:12" s="100" customFormat="1" x14ac:dyDescent="0.25">
      <c r="A84" s="100" t="s">
        <v>15</v>
      </c>
      <c r="B84" s="100">
        <v>673</v>
      </c>
      <c r="C84" s="100" t="s">
        <v>16</v>
      </c>
      <c r="D84" s="100" t="s">
        <v>17</v>
      </c>
      <c r="E84" s="124">
        <v>784406.01186023408</v>
      </c>
      <c r="F84" s="124">
        <v>431652.76077155641</v>
      </c>
      <c r="G84" s="9">
        <v>146099.37065843024</v>
      </c>
      <c r="H84" s="9">
        <v>2881.7600000000102</v>
      </c>
      <c r="I84" s="124">
        <f t="shared" si="4"/>
        <v>352753.25108867767</v>
      </c>
      <c r="J84" s="124">
        <f t="shared" si="5"/>
        <v>2.4144748160030698</v>
      </c>
      <c r="K84" s="125">
        <f t="shared" si="6"/>
        <v>0.55029251974737359</v>
      </c>
      <c r="L84" s="150">
        <f t="shared" si="7"/>
        <v>50.697966054921203</v>
      </c>
    </row>
    <row r="85" spans="1:12" s="100" customFormat="1" x14ac:dyDescent="0.25">
      <c r="A85" s="100" t="s">
        <v>15</v>
      </c>
      <c r="B85" s="100">
        <v>674</v>
      </c>
      <c r="C85" s="100" t="s">
        <v>16</v>
      </c>
      <c r="D85" s="100" t="s">
        <v>17</v>
      </c>
      <c r="E85" s="124">
        <v>312844.39117966406</v>
      </c>
      <c r="F85" s="124">
        <v>67659.363993667241</v>
      </c>
      <c r="G85" s="9">
        <v>22510.976592160776</v>
      </c>
      <c r="H85" s="9">
        <v>1304.2400000000032</v>
      </c>
      <c r="I85" s="124">
        <f t="shared" si="4"/>
        <v>245185.02718599682</v>
      </c>
      <c r="J85" s="124">
        <f t="shared" si="5"/>
        <v>10.891798771243895</v>
      </c>
      <c r="K85" s="125">
        <f t="shared" si="6"/>
        <v>0.21627162225456362</v>
      </c>
      <c r="L85" s="150">
        <f t="shared" si="7"/>
        <v>17.259842200945165</v>
      </c>
    </row>
    <row r="86" spans="1:12" s="100" customFormat="1" x14ac:dyDescent="0.25">
      <c r="A86" s="100" t="s">
        <v>15</v>
      </c>
      <c r="B86" s="100">
        <v>677</v>
      </c>
      <c r="C86" s="100" t="s">
        <v>16</v>
      </c>
      <c r="D86" s="100" t="s">
        <v>17</v>
      </c>
      <c r="E86" s="124">
        <v>420668.2112321239</v>
      </c>
      <c r="F86" s="124">
        <v>114003.71971084806</v>
      </c>
      <c r="G86" s="9">
        <v>40349.022138902495</v>
      </c>
      <c r="H86" s="9">
        <v>1687.5100000000045</v>
      </c>
      <c r="I86" s="124">
        <f t="shared" si="4"/>
        <v>306664.49152127584</v>
      </c>
      <c r="J86" s="124">
        <f t="shared" si="5"/>
        <v>7.6002955032113499</v>
      </c>
      <c r="K86" s="125">
        <f t="shared" si="6"/>
        <v>0.27100626257671045</v>
      </c>
      <c r="L86" s="150">
        <f t="shared" si="7"/>
        <v>23.910389946668396</v>
      </c>
    </row>
    <row r="87" spans="1:12" s="100" customFormat="1" x14ac:dyDescent="0.25">
      <c r="A87" s="100" t="s">
        <v>15</v>
      </c>
      <c r="B87" s="100">
        <v>679</v>
      </c>
      <c r="C87" s="100" t="s">
        <v>16</v>
      </c>
      <c r="D87" s="100" t="s">
        <v>17</v>
      </c>
      <c r="E87" s="124">
        <v>108314.98090875114</v>
      </c>
      <c r="F87" s="124">
        <v>8791.7722251935465</v>
      </c>
      <c r="G87" s="9">
        <v>3384.633518579883</v>
      </c>
      <c r="H87" s="9">
        <v>465.51999999999759</v>
      </c>
      <c r="I87" s="124">
        <f t="shared" si="4"/>
        <v>99523.20868355759</v>
      </c>
      <c r="J87" s="124">
        <f t="shared" si="5"/>
        <v>29.404426841850611</v>
      </c>
      <c r="K87" s="125">
        <f t="shared" si="6"/>
        <v>8.1168571064053327E-2</v>
      </c>
      <c r="L87" s="150">
        <f t="shared" si="7"/>
        <v>7.2706511397574767</v>
      </c>
    </row>
    <row r="88" spans="1:12" s="100" customFormat="1" x14ac:dyDescent="0.25">
      <c r="A88" s="100" t="s">
        <v>22</v>
      </c>
      <c r="B88" s="100">
        <v>690</v>
      </c>
      <c r="C88" s="100" t="s">
        <v>16</v>
      </c>
      <c r="D88" s="100" t="s">
        <v>17</v>
      </c>
      <c r="E88" s="124">
        <v>3029710</v>
      </c>
      <c r="F88" s="124">
        <v>962587</v>
      </c>
      <c r="G88" s="9">
        <v>344222</v>
      </c>
      <c r="H88" s="9">
        <v>10999.8</v>
      </c>
      <c r="I88" s="124">
        <f t="shared" si="4"/>
        <v>2067123</v>
      </c>
      <c r="J88" s="124">
        <f t="shared" si="5"/>
        <v>6.0052030375745886</v>
      </c>
      <c r="K88" s="125">
        <f t="shared" si="6"/>
        <v>0.31771588699908571</v>
      </c>
      <c r="L88" s="150">
        <f t="shared" si="7"/>
        <v>31.293478063237515</v>
      </c>
    </row>
    <row r="89" spans="1:12" s="100" customFormat="1" x14ac:dyDescent="0.25">
      <c r="A89" s="100" t="s">
        <v>22</v>
      </c>
      <c r="B89" s="100">
        <v>691</v>
      </c>
      <c r="C89" s="100" t="s">
        <v>16</v>
      </c>
      <c r="D89" s="100" t="s">
        <v>17</v>
      </c>
      <c r="E89" s="124">
        <v>31871</v>
      </c>
      <c r="F89" s="124">
        <v>7378</v>
      </c>
      <c r="G89" s="9">
        <v>3296</v>
      </c>
      <c r="H89" s="9">
        <v>104.12</v>
      </c>
      <c r="I89" s="124">
        <f t="shared" si="4"/>
        <v>24493</v>
      </c>
      <c r="J89" s="124">
        <f t="shared" si="5"/>
        <v>7.4311286407766994</v>
      </c>
      <c r="K89" s="125">
        <f t="shared" si="6"/>
        <v>0.23149571710959807</v>
      </c>
      <c r="L89" s="150">
        <f t="shared" si="7"/>
        <v>31.655781790242028</v>
      </c>
    </row>
    <row r="90" spans="1:12" s="100" customFormat="1" x14ac:dyDescent="0.25">
      <c r="A90" s="100" t="s">
        <v>22</v>
      </c>
      <c r="B90" s="100">
        <v>692</v>
      </c>
      <c r="C90" s="100" t="s">
        <v>16</v>
      </c>
      <c r="D90" s="100" t="s">
        <v>17</v>
      </c>
      <c r="E90" s="124">
        <v>114774</v>
      </c>
      <c r="F90" s="124">
        <v>31148</v>
      </c>
      <c r="G90" s="9">
        <v>10717</v>
      </c>
      <c r="H90" s="9">
        <v>372.24</v>
      </c>
      <c r="I90" s="124">
        <f t="shared" si="4"/>
        <v>83626</v>
      </c>
      <c r="J90" s="124">
        <f t="shared" si="5"/>
        <v>7.8031165438089021</v>
      </c>
      <c r="K90" s="125">
        <f t="shared" si="6"/>
        <v>0.27138550542805862</v>
      </c>
      <c r="L90" s="150">
        <f t="shared" si="7"/>
        <v>28.790565226735438</v>
      </c>
    </row>
    <row r="91" spans="1:12" s="100" customFormat="1" x14ac:dyDescent="0.25">
      <c r="A91" s="100" t="s">
        <v>22</v>
      </c>
      <c r="B91" s="100">
        <v>695</v>
      </c>
      <c r="C91" s="100" t="s">
        <v>16</v>
      </c>
      <c r="D91" s="100" t="s">
        <v>17</v>
      </c>
      <c r="E91" s="124">
        <f>1245803-75000</f>
        <v>1170803</v>
      </c>
      <c r="F91" s="124">
        <f>231762</f>
        <v>231762</v>
      </c>
      <c r="G91" s="9">
        <v>81343</v>
      </c>
      <c r="H91" s="9">
        <v>3863.39</v>
      </c>
      <c r="I91" s="124">
        <f t="shared" si="4"/>
        <v>939041</v>
      </c>
      <c r="J91" s="124">
        <f t="shared" si="5"/>
        <v>11.544214007351584</v>
      </c>
      <c r="K91" s="125">
        <f t="shared" si="6"/>
        <v>0.19795132058937329</v>
      </c>
      <c r="L91" s="150">
        <f t="shared" si="7"/>
        <v>21.054824907658819</v>
      </c>
    </row>
    <row r="92" spans="1:12" s="100" customFormat="1" x14ac:dyDescent="0.25">
      <c r="A92" s="100" t="s">
        <v>22</v>
      </c>
      <c r="B92" s="100">
        <v>697</v>
      </c>
      <c r="C92" s="100" t="s">
        <v>16</v>
      </c>
      <c r="D92" s="100" t="s">
        <v>17</v>
      </c>
      <c r="E92" s="124">
        <v>879274</v>
      </c>
      <c r="F92" s="124">
        <v>240923</v>
      </c>
      <c r="G92" s="9">
        <v>83186</v>
      </c>
      <c r="H92" s="9">
        <v>2682.6</v>
      </c>
      <c r="I92" s="124">
        <f t="shared" si="4"/>
        <v>638351</v>
      </c>
      <c r="J92" s="124">
        <f t="shared" si="5"/>
        <v>7.6737792416993242</v>
      </c>
      <c r="K92" s="125">
        <f t="shared" si="6"/>
        <v>0.27400218816887567</v>
      </c>
      <c r="L92" s="150">
        <f t="shared" si="7"/>
        <v>31.009468426153731</v>
      </c>
    </row>
    <row r="93" spans="1:12" s="100" customFormat="1" x14ac:dyDescent="0.25">
      <c r="A93" s="100" t="s">
        <v>22</v>
      </c>
      <c r="B93" s="100">
        <v>698</v>
      </c>
      <c r="C93" s="100" t="s">
        <v>16</v>
      </c>
      <c r="D93" s="100" t="s">
        <v>17</v>
      </c>
      <c r="E93" s="124">
        <f>2358708-45000</f>
        <v>2313708</v>
      </c>
      <c r="F93" s="124">
        <f>429862+20000+694+50000</f>
        <v>500556</v>
      </c>
      <c r="G93" s="9">
        <v>175352</v>
      </c>
      <c r="H93" s="9">
        <v>8614.7800000000007</v>
      </c>
      <c r="I93" s="124">
        <f t="shared" si="4"/>
        <v>1813152</v>
      </c>
      <c r="J93" s="124">
        <f t="shared" si="5"/>
        <v>10.340070258679685</v>
      </c>
      <c r="K93" s="125">
        <f t="shared" si="6"/>
        <v>0.21634363541121004</v>
      </c>
      <c r="L93" s="150">
        <f t="shared" si="7"/>
        <v>20.354785612633172</v>
      </c>
    </row>
    <row r="94" spans="1:12" s="100" customFormat="1" x14ac:dyDescent="0.25">
      <c r="A94" s="100" t="s">
        <v>22</v>
      </c>
      <c r="B94" s="100">
        <v>699</v>
      </c>
      <c r="C94" s="100" t="s">
        <v>16</v>
      </c>
      <c r="D94" s="100" t="s">
        <v>17</v>
      </c>
      <c r="E94" s="124">
        <v>1257614</v>
      </c>
      <c r="F94" s="124">
        <v>354942</v>
      </c>
      <c r="G94" s="9">
        <v>123000</v>
      </c>
      <c r="H94" s="9">
        <v>4091.49</v>
      </c>
      <c r="I94" s="124">
        <f t="shared" si="4"/>
        <v>902672</v>
      </c>
      <c r="J94" s="124">
        <f t="shared" si="5"/>
        <v>7.3387967479674794</v>
      </c>
      <c r="K94" s="125">
        <f t="shared" si="6"/>
        <v>0.28223445349685994</v>
      </c>
      <c r="L94" s="150">
        <f t="shared" si="7"/>
        <v>30.06239780617819</v>
      </c>
    </row>
    <row r="95" spans="1:12" s="100" customFormat="1" x14ac:dyDescent="0.25">
      <c r="A95" s="100" t="s">
        <v>23</v>
      </c>
      <c r="B95" s="100">
        <v>742</v>
      </c>
      <c r="C95" s="100" t="s">
        <v>16</v>
      </c>
      <c r="D95" s="100" t="s">
        <v>17</v>
      </c>
      <c r="E95" s="124">
        <v>307602</v>
      </c>
      <c r="F95" s="124">
        <v>51530</v>
      </c>
      <c r="G95" s="9">
        <v>21608</v>
      </c>
      <c r="H95" s="9">
        <v>2089</v>
      </c>
      <c r="I95" s="124">
        <f t="shared" si="4"/>
        <v>256072</v>
      </c>
      <c r="J95" s="124">
        <f t="shared" si="5"/>
        <v>11.850796001480933</v>
      </c>
      <c r="K95" s="125">
        <f t="shared" si="6"/>
        <v>0.16752166760944337</v>
      </c>
      <c r="L95" s="150">
        <f t="shared" si="7"/>
        <v>10.343705122067975</v>
      </c>
    </row>
    <row r="96" spans="1:12" s="100" customFormat="1" x14ac:dyDescent="0.25">
      <c r="A96" s="100" t="s">
        <v>23</v>
      </c>
      <c r="B96" s="100">
        <v>747</v>
      </c>
      <c r="C96" s="100" t="s">
        <v>16</v>
      </c>
      <c r="D96" s="100" t="s">
        <v>17</v>
      </c>
      <c r="E96" s="124">
        <v>444591</v>
      </c>
      <c r="F96" s="124">
        <v>136106</v>
      </c>
      <c r="G96" s="9">
        <v>57093</v>
      </c>
      <c r="H96" s="9">
        <v>2748</v>
      </c>
      <c r="I96" s="124">
        <f t="shared" si="4"/>
        <v>308485</v>
      </c>
      <c r="J96" s="124">
        <f t="shared" si="5"/>
        <v>5.4032017935648851</v>
      </c>
      <c r="K96" s="125">
        <f t="shared" si="6"/>
        <v>0.30613755114251073</v>
      </c>
      <c r="L96" s="150">
        <f t="shared" si="7"/>
        <v>20.776200873362445</v>
      </c>
    </row>
    <row r="97" spans="1:12" s="100" customFormat="1" x14ac:dyDescent="0.25">
      <c r="A97" s="100" t="s">
        <v>15</v>
      </c>
      <c r="B97" s="100">
        <v>755</v>
      </c>
      <c r="C97" s="100" t="s">
        <v>16</v>
      </c>
      <c r="D97" s="100" t="s">
        <v>17</v>
      </c>
      <c r="E97" s="124">
        <v>1072670.2358624351</v>
      </c>
      <c r="F97" s="124">
        <v>147765.50631525158</v>
      </c>
      <c r="G97" s="9">
        <v>98328.634506215138</v>
      </c>
      <c r="H97" s="9">
        <v>5150.9999999999754</v>
      </c>
      <c r="I97" s="124">
        <f t="shared" si="4"/>
        <v>924904.7295471835</v>
      </c>
      <c r="J97" s="124">
        <f t="shared" si="5"/>
        <v>9.4062602841161418</v>
      </c>
      <c r="K97" s="125">
        <f t="shared" si="6"/>
        <v>0.13775483030574348</v>
      </c>
      <c r="L97" s="150">
        <f t="shared" si="7"/>
        <v>19.089232092062822</v>
      </c>
    </row>
    <row r="98" spans="1:12" s="100" customFormat="1" x14ac:dyDescent="0.25">
      <c r="A98" s="100" t="s">
        <v>15</v>
      </c>
      <c r="B98" s="100">
        <v>756</v>
      </c>
      <c r="C98" s="100" t="s">
        <v>16</v>
      </c>
      <c r="D98" s="100" t="s">
        <v>17</v>
      </c>
      <c r="E98" s="124">
        <v>330726.77622974163</v>
      </c>
      <c r="F98" s="124">
        <v>141061.48335255889</v>
      </c>
      <c r="G98" s="9">
        <v>46704.415815990746</v>
      </c>
      <c r="H98" s="9">
        <v>1369.9000000000028</v>
      </c>
      <c r="I98" s="124">
        <f t="shared" si="4"/>
        <v>189665.29287718274</v>
      </c>
      <c r="J98" s="124">
        <f t="shared" si="5"/>
        <v>4.0609713142422992</v>
      </c>
      <c r="K98" s="125">
        <f t="shared" si="6"/>
        <v>0.42651969387132282</v>
      </c>
      <c r="L98" s="150">
        <f t="shared" si="7"/>
        <v>34.093303026491462</v>
      </c>
    </row>
    <row r="99" spans="1:12" s="100" customFormat="1" x14ac:dyDescent="0.25">
      <c r="A99" s="100" t="s">
        <v>15</v>
      </c>
      <c r="B99" s="100">
        <v>758</v>
      </c>
      <c r="C99" s="100" t="s">
        <v>16</v>
      </c>
      <c r="D99" s="100" t="s">
        <v>17</v>
      </c>
      <c r="E99" s="124">
        <v>622176.90848896559</v>
      </c>
      <c r="F99" s="124">
        <v>302491.02982862666</v>
      </c>
      <c r="G99" s="9">
        <v>107550.02340605429</v>
      </c>
      <c r="H99" s="9">
        <v>2360.4899999999916</v>
      </c>
      <c r="I99" s="124">
        <f t="shared" si="4"/>
        <v>319685.87866033893</v>
      </c>
      <c r="J99" s="124">
        <f t="shared" si="5"/>
        <v>2.9724389501373456</v>
      </c>
      <c r="K99" s="125">
        <f t="shared" si="6"/>
        <v>0.48618170443397513</v>
      </c>
      <c r="L99" s="150">
        <f t="shared" si="7"/>
        <v>45.562583788134951</v>
      </c>
    </row>
    <row r="100" spans="1:12" s="100" customFormat="1" x14ac:dyDescent="0.25">
      <c r="A100" s="100" t="s">
        <v>15</v>
      </c>
      <c r="B100" s="100">
        <v>760</v>
      </c>
      <c r="C100" s="100" t="s">
        <v>16</v>
      </c>
      <c r="D100" s="100" t="s">
        <v>17</v>
      </c>
      <c r="E100" s="124">
        <v>766418.90482578101</v>
      </c>
      <c r="F100" s="124">
        <v>278143.48717924143</v>
      </c>
      <c r="G100" s="9">
        <v>112504.05640781263</v>
      </c>
      <c r="H100" s="9">
        <v>3248.6500000000037</v>
      </c>
      <c r="I100" s="124">
        <f t="shared" si="4"/>
        <v>488275.41764653957</v>
      </c>
      <c r="J100" s="124">
        <f t="shared" si="5"/>
        <v>4.3400694449327624</v>
      </c>
      <c r="K100" s="125">
        <f t="shared" si="6"/>
        <v>0.36291313461594193</v>
      </c>
      <c r="L100" s="150">
        <f t="shared" si="7"/>
        <v>34.631017932929836</v>
      </c>
    </row>
    <row r="101" spans="1:12" s="100" customFormat="1" x14ac:dyDescent="0.25">
      <c r="A101" s="100" t="s">
        <v>15</v>
      </c>
      <c r="B101" s="100">
        <v>761</v>
      </c>
      <c r="C101" s="100" t="s">
        <v>16</v>
      </c>
      <c r="D101" s="100" t="s">
        <v>17</v>
      </c>
      <c r="E101" s="124">
        <v>404862.56637921522</v>
      </c>
      <c r="F101" s="124">
        <v>115287.55366684936</v>
      </c>
      <c r="G101" s="9">
        <v>50969.697160888223</v>
      </c>
      <c r="H101" s="9">
        <v>1665.8199999999977</v>
      </c>
      <c r="I101" s="124">
        <f t="shared" si="4"/>
        <v>289575.01271236583</v>
      </c>
      <c r="J101" s="124">
        <f t="shared" si="5"/>
        <v>5.681317112760329</v>
      </c>
      <c r="K101" s="125">
        <f t="shared" si="6"/>
        <v>0.28475725651273248</v>
      </c>
      <c r="L101" s="150">
        <f t="shared" si="7"/>
        <v>30.59736175630518</v>
      </c>
    </row>
    <row r="102" spans="1:12" s="100" customFormat="1" x14ac:dyDescent="0.25">
      <c r="A102" s="100" t="s">
        <v>18</v>
      </c>
      <c r="B102" s="100">
        <v>762</v>
      </c>
      <c r="C102" s="100" t="s">
        <v>16</v>
      </c>
      <c r="D102" s="100" t="s">
        <v>17</v>
      </c>
      <c r="E102" s="124">
        <v>65341.81</v>
      </c>
      <c r="F102" s="124">
        <v>1563</v>
      </c>
      <c r="G102" s="9">
        <v>23457</v>
      </c>
      <c r="H102" s="9">
        <v>617</v>
      </c>
      <c r="I102" s="124">
        <f t="shared" si="4"/>
        <v>63778.81</v>
      </c>
      <c r="J102" s="124">
        <f t="shared" si="5"/>
        <v>2.7189670460843245</v>
      </c>
      <c r="K102" s="125">
        <f t="shared" si="6"/>
        <v>2.3920365842329743E-2</v>
      </c>
      <c r="L102" s="150">
        <f t="shared" si="7"/>
        <v>38.017828200972446</v>
      </c>
    </row>
    <row r="103" spans="1:12" s="100" customFormat="1" x14ac:dyDescent="0.25">
      <c r="A103" s="100" t="s">
        <v>15</v>
      </c>
      <c r="B103" s="100">
        <v>763</v>
      </c>
      <c r="C103" s="100" t="s">
        <v>16</v>
      </c>
      <c r="D103" s="100" t="s">
        <v>17</v>
      </c>
      <c r="E103" s="124">
        <v>426653.58887425449</v>
      </c>
      <c r="F103" s="124">
        <v>120438.72007318244</v>
      </c>
      <c r="G103" s="9">
        <v>47347.527302818671</v>
      </c>
      <c r="H103" s="9">
        <v>1683.9700000000073</v>
      </c>
      <c r="I103" s="124">
        <f t="shared" si="4"/>
        <v>306214.86880107207</v>
      </c>
      <c r="J103" s="124">
        <f t="shared" si="5"/>
        <v>6.4673888214399451</v>
      </c>
      <c r="K103" s="125">
        <f t="shared" si="6"/>
        <v>0.28228690256881622</v>
      </c>
      <c r="L103" s="150">
        <f t="shared" si="7"/>
        <v>28.116609739376869</v>
      </c>
    </row>
    <row r="104" spans="1:12" s="100" customFormat="1" x14ac:dyDescent="0.25">
      <c r="A104" s="100" t="s">
        <v>15</v>
      </c>
      <c r="B104" s="100">
        <v>764</v>
      </c>
      <c r="C104" s="100" t="s">
        <v>16</v>
      </c>
      <c r="D104" s="100" t="s">
        <v>17</v>
      </c>
      <c r="E104" s="124">
        <v>343952.72036897705</v>
      </c>
      <c r="F104" s="124">
        <v>127659.05159189575</v>
      </c>
      <c r="G104" s="9">
        <v>50138.838610970204</v>
      </c>
      <c r="H104" s="9">
        <v>1424.2899999999938</v>
      </c>
      <c r="I104" s="124">
        <f t="shared" si="4"/>
        <v>216293.6687770813</v>
      </c>
      <c r="J104" s="124">
        <f t="shared" si="5"/>
        <v>4.3138946726571561</v>
      </c>
      <c r="K104" s="125">
        <f t="shared" si="6"/>
        <v>0.37115290571026405</v>
      </c>
      <c r="L104" s="150">
        <f t="shared" si="7"/>
        <v>35.202689488075059</v>
      </c>
    </row>
    <row r="105" spans="1:12" s="100" customFormat="1" x14ac:dyDescent="0.25">
      <c r="A105" s="100" t="s">
        <v>15</v>
      </c>
      <c r="B105" s="100">
        <v>765</v>
      </c>
      <c r="C105" s="100" t="s">
        <v>16</v>
      </c>
      <c r="D105" s="100" t="s">
        <v>17</v>
      </c>
      <c r="E105" s="124">
        <v>369009.29882746801</v>
      </c>
      <c r="F105" s="124">
        <v>66000.597241463256</v>
      </c>
      <c r="G105" s="9">
        <v>34154.406333521234</v>
      </c>
      <c r="H105" s="9">
        <v>1194.3399999999967</v>
      </c>
      <c r="I105" s="124">
        <f t="shared" si="4"/>
        <v>303008.70158600475</v>
      </c>
      <c r="J105" s="124">
        <f t="shared" si="5"/>
        <v>8.8717308867000675</v>
      </c>
      <c r="K105" s="125">
        <f t="shared" si="6"/>
        <v>0.17885889990084541</v>
      </c>
      <c r="L105" s="150">
        <f t="shared" si="7"/>
        <v>28.596887262857585</v>
      </c>
    </row>
    <row r="106" spans="1:12" s="100" customFormat="1" x14ac:dyDescent="0.25">
      <c r="A106" s="100" t="s">
        <v>15</v>
      </c>
      <c r="B106" s="100">
        <v>766</v>
      </c>
      <c r="C106" s="100" t="s">
        <v>16</v>
      </c>
      <c r="D106" s="100" t="s">
        <v>17</v>
      </c>
      <c r="E106" s="124">
        <v>1388761.0085577015</v>
      </c>
      <c r="F106" s="124">
        <v>315079.34932502772</v>
      </c>
      <c r="G106" s="9">
        <v>126985.47490394925</v>
      </c>
      <c r="H106" s="9">
        <v>5387.7499999999945</v>
      </c>
      <c r="I106" s="124">
        <f t="shared" si="4"/>
        <v>1073681.6592326737</v>
      </c>
      <c r="J106" s="124">
        <f t="shared" si="5"/>
        <v>8.4551533161158599</v>
      </c>
      <c r="K106" s="125">
        <f t="shared" si="6"/>
        <v>0.22687802104427857</v>
      </c>
      <c r="L106" s="150">
        <f t="shared" si="7"/>
        <v>23.569296070520974</v>
      </c>
    </row>
    <row r="107" spans="1:12" s="100" customFormat="1" x14ac:dyDescent="0.25">
      <c r="A107" s="100" t="s">
        <v>15</v>
      </c>
      <c r="B107" s="100">
        <v>767</v>
      </c>
      <c r="C107" s="100" t="s">
        <v>16</v>
      </c>
      <c r="D107" s="100" t="s">
        <v>17</v>
      </c>
      <c r="E107" s="124">
        <v>472794.68517264287</v>
      </c>
      <c r="F107" s="124">
        <v>108000.80570377833</v>
      </c>
      <c r="G107" s="9">
        <v>44805.162376665045</v>
      </c>
      <c r="H107" s="9">
        <v>1667.8099999999899</v>
      </c>
      <c r="I107" s="124">
        <f t="shared" si="4"/>
        <v>364793.87946886453</v>
      </c>
      <c r="J107" s="124">
        <f t="shared" si="5"/>
        <v>8.1417823330744739</v>
      </c>
      <c r="K107" s="125">
        <f t="shared" si="6"/>
        <v>0.22843066787931721</v>
      </c>
      <c r="L107" s="150">
        <f t="shared" si="7"/>
        <v>26.86466826357038</v>
      </c>
    </row>
    <row r="108" spans="1:12" s="100" customFormat="1" x14ac:dyDescent="0.25">
      <c r="A108" s="100" t="s">
        <v>15</v>
      </c>
      <c r="B108" s="100">
        <v>768</v>
      </c>
      <c r="C108" s="100" t="s">
        <v>16</v>
      </c>
      <c r="D108" s="100" t="s">
        <v>17</v>
      </c>
      <c r="E108" s="124">
        <v>1574677.9298029647</v>
      </c>
      <c r="F108" s="124">
        <v>979204.44509932224</v>
      </c>
      <c r="G108" s="9">
        <v>349522.79487824527</v>
      </c>
      <c r="H108" s="9">
        <v>5117.3900000000258</v>
      </c>
      <c r="I108" s="124">
        <f t="shared" si="4"/>
        <v>595473.48470364243</v>
      </c>
      <c r="J108" s="124">
        <f t="shared" si="5"/>
        <v>1.7036756784663301</v>
      </c>
      <c r="K108" s="125">
        <f t="shared" si="6"/>
        <v>0.62184426832085438</v>
      </c>
      <c r="L108" s="150">
        <f t="shared" si="7"/>
        <v>68.300988370681836</v>
      </c>
    </row>
    <row r="109" spans="1:12" s="100" customFormat="1" x14ac:dyDescent="0.25">
      <c r="A109" s="100" t="s">
        <v>23</v>
      </c>
      <c r="B109" s="100">
        <v>772</v>
      </c>
      <c r="C109" s="100" t="s">
        <v>16</v>
      </c>
      <c r="D109" s="100" t="s">
        <v>17</v>
      </c>
      <c r="E109" s="124">
        <v>278323</v>
      </c>
      <c r="F109" s="124">
        <v>150551</v>
      </c>
      <c r="G109" s="9">
        <v>63158</v>
      </c>
      <c r="H109" s="9">
        <v>2098</v>
      </c>
      <c r="I109" s="124">
        <f t="shared" si="4"/>
        <v>127772</v>
      </c>
      <c r="J109" s="124">
        <f t="shared" si="5"/>
        <v>2.023053294911175</v>
      </c>
      <c r="K109" s="125">
        <f t="shared" si="6"/>
        <v>0.54092187853680795</v>
      </c>
      <c r="L109" s="150">
        <f t="shared" si="7"/>
        <v>30.103908484270733</v>
      </c>
    </row>
    <row r="110" spans="1:12" s="100" customFormat="1" x14ac:dyDescent="0.25">
      <c r="A110" s="100" t="s">
        <v>23</v>
      </c>
      <c r="B110" s="100">
        <v>774</v>
      </c>
      <c r="C110" s="100" t="s">
        <v>16</v>
      </c>
      <c r="D110" s="100" t="s">
        <v>17</v>
      </c>
      <c r="E110" s="124">
        <f>519431+2</f>
        <v>519433</v>
      </c>
      <c r="F110" s="124">
        <f>209544-1</f>
        <v>209543</v>
      </c>
      <c r="G110" s="9">
        <v>87867</v>
      </c>
      <c r="H110" s="9">
        <f>4005+1</f>
        <v>4006</v>
      </c>
      <c r="I110" s="124">
        <f t="shared" si="4"/>
        <v>309890</v>
      </c>
      <c r="J110" s="124">
        <f t="shared" si="5"/>
        <v>3.5268075614280674</v>
      </c>
      <c r="K110" s="125">
        <f t="shared" si="6"/>
        <v>0.40340717667148601</v>
      </c>
      <c r="L110" s="150">
        <f t="shared" si="7"/>
        <v>21.93384922616076</v>
      </c>
    </row>
    <row r="111" spans="1:12" s="100" customFormat="1" x14ac:dyDescent="0.25">
      <c r="A111" s="100" t="s">
        <v>23</v>
      </c>
      <c r="B111" s="100">
        <v>776</v>
      </c>
      <c r="C111" s="100" t="s">
        <v>16</v>
      </c>
      <c r="D111" s="100" t="s">
        <v>17</v>
      </c>
      <c r="E111" s="124">
        <v>503368</v>
      </c>
      <c r="F111" s="124">
        <v>191911</v>
      </c>
      <c r="G111" s="9">
        <v>80491</v>
      </c>
      <c r="H111" s="9">
        <v>3618</v>
      </c>
      <c r="I111" s="124">
        <f t="shared" si="4"/>
        <v>311457</v>
      </c>
      <c r="J111" s="124">
        <f t="shared" si="5"/>
        <v>3.8694636667453506</v>
      </c>
      <c r="K111" s="125">
        <f t="shared" si="6"/>
        <v>0.38125387390537341</v>
      </c>
      <c r="L111" s="150">
        <f t="shared" si="7"/>
        <v>22.247374239911554</v>
      </c>
    </row>
    <row r="112" spans="1:12" s="100" customFormat="1" x14ac:dyDescent="0.25">
      <c r="A112" s="100" t="s">
        <v>23</v>
      </c>
      <c r="B112" s="100">
        <v>777</v>
      </c>
      <c r="C112" s="100" t="s">
        <v>16</v>
      </c>
      <c r="D112" s="100" t="s">
        <v>17</v>
      </c>
      <c r="E112" s="124">
        <v>352178</v>
      </c>
      <c r="F112" s="124">
        <v>132555</v>
      </c>
      <c r="G112" s="9">
        <v>55595</v>
      </c>
      <c r="H112" s="9">
        <v>2563</v>
      </c>
      <c r="I112" s="124">
        <f t="shared" si="4"/>
        <v>219623</v>
      </c>
      <c r="J112" s="124">
        <f t="shared" si="5"/>
        <v>3.9504092094612826</v>
      </c>
      <c r="K112" s="125">
        <f t="shared" si="6"/>
        <v>0.37638637280011811</v>
      </c>
      <c r="L112" s="150">
        <f t="shared" si="7"/>
        <v>21.691377292235661</v>
      </c>
    </row>
    <row r="113" spans="1:12" s="100" customFormat="1" x14ac:dyDescent="0.25">
      <c r="A113" s="100" t="s">
        <v>24</v>
      </c>
      <c r="B113" s="100">
        <v>780</v>
      </c>
      <c r="C113" s="100" t="s">
        <v>16</v>
      </c>
      <c r="D113" s="100" t="s">
        <v>17</v>
      </c>
      <c r="E113" s="124">
        <v>104816.70981766369</v>
      </c>
      <c r="F113" s="124">
        <v>53000.015752047235</v>
      </c>
      <c r="G113" s="9">
        <v>18640</v>
      </c>
      <c r="H113" s="9">
        <v>1387.1989999999998</v>
      </c>
      <c r="I113" s="124">
        <f t="shared" si="4"/>
        <v>51816.694065616459</v>
      </c>
      <c r="J113" s="124">
        <f t="shared" si="5"/>
        <v>2.7798655614601104</v>
      </c>
      <c r="K113" s="125">
        <f t="shared" si="6"/>
        <v>0.50564471871178385</v>
      </c>
      <c r="L113" s="150">
        <f t="shared" si="7"/>
        <v>13.437149248233313</v>
      </c>
    </row>
    <row r="114" spans="1:12" s="100" customFormat="1" x14ac:dyDescent="0.25">
      <c r="A114" s="100" t="s">
        <v>24</v>
      </c>
      <c r="B114" s="100">
        <v>781</v>
      </c>
      <c r="C114" s="100" t="s">
        <v>16</v>
      </c>
      <c r="D114" s="100" t="s">
        <v>17</v>
      </c>
      <c r="E114" s="124">
        <v>2229278.22282909</v>
      </c>
      <c r="F114" s="124">
        <v>1127222.7599127206</v>
      </c>
      <c r="G114" s="9">
        <v>396442</v>
      </c>
      <c r="H114" s="9">
        <v>8210.1510000000017</v>
      </c>
      <c r="I114" s="124">
        <f t="shared" si="4"/>
        <v>1102055.4629163693</v>
      </c>
      <c r="J114" s="124">
        <f t="shared" si="5"/>
        <v>2.7798655614601109</v>
      </c>
      <c r="K114" s="125">
        <f t="shared" si="6"/>
        <v>0.50564471871178385</v>
      </c>
      <c r="L114" s="150">
        <f t="shared" si="7"/>
        <v>48.286809828467213</v>
      </c>
    </row>
    <row r="115" spans="1:12" s="100" customFormat="1" x14ac:dyDescent="0.25">
      <c r="A115" s="100" t="s">
        <v>24</v>
      </c>
      <c r="B115" s="100">
        <v>782</v>
      </c>
      <c r="C115" s="100" t="s">
        <v>16</v>
      </c>
      <c r="D115" s="100" t="s">
        <v>17</v>
      </c>
      <c r="E115" s="124">
        <v>212248.21416672299</v>
      </c>
      <c r="F115" s="124">
        <v>107322.1885494111</v>
      </c>
      <c r="G115" s="9">
        <v>37745</v>
      </c>
      <c r="H115" s="9">
        <v>2386.5490000000004</v>
      </c>
      <c r="I115" s="124">
        <f t="shared" si="4"/>
        <v>104926.02561731188</v>
      </c>
      <c r="J115" s="124">
        <f t="shared" si="5"/>
        <v>2.7798655614601109</v>
      </c>
      <c r="K115" s="125">
        <f t="shared" si="6"/>
        <v>0.50564471871178385</v>
      </c>
      <c r="L115" s="150">
        <f t="shared" si="7"/>
        <v>15.815723875772084</v>
      </c>
    </row>
    <row r="116" spans="1:12" s="100" customFormat="1" x14ac:dyDescent="0.25">
      <c r="A116" s="100" t="s">
        <v>24</v>
      </c>
      <c r="B116" s="100">
        <v>783</v>
      </c>
      <c r="C116" s="100" t="s">
        <v>16</v>
      </c>
      <c r="D116" s="100" t="s">
        <v>17</v>
      </c>
      <c r="E116" s="124">
        <v>338005.77309173538</v>
      </c>
      <c r="F116" s="124">
        <v>170910.83405792961</v>
      </c>
      <c r="G116" s="9">
        <v>60109</v>
      </c>
      <c r="H116" s="9">
        <v>2297.9989999999998</v>
      </c>
      <c r="I116" s="124">
        <f t="shared" si="4"/>
        <v>167094.93903380577</v>
      </c>
      <c r="J116" s="124">
        <f t="shared" si="5"/>
        <v>2.7798655614601104</v>
      </c>
      <c r="K116" s="125">
        <f t="shared" si="6"/>
        <v>0.50564471871178396</v>
      </c>
      <c r="L116" s="150">
        <f t="shared" si="7"/>
        <v>26.157104507008057</v>
      </c>
    </row>
    <row r="117" spans="1:12" s="100" customFormat="1" x14ac:dyDescent="0.25">
      <c r="A117" s="100" t="s">
        <v>24</v>
      </c>
      <c r="B117" s="100">
        <v>785</v>
      </c>
      <c r="C117" s="100" t="s">
        <v>16</v>
      </c>
      <c r="D117" s="100" t="s">
        <v>17</v>
      </c>
      <c r="E117" s="124">
        <v>1323625.8614345808</v>
      </c>
      <c r="F117" s="124">
        <v>669284.42638473131</v>
      </c>
      <c r="G117" s="9">
        <v>235386</v>
      </c>
      <c r="H117" s="9">
        <v>4184.5730000000003</v>
      </c>
      <c r="I117" s="124">
        <f t="shared" si="4"/>
        <v>654341.43504984945</v>
      </c>
      <c r="J117" s="124">
        <f t="shared" si="5"/>
        <v>2.77986556146011</v>
      </c>
      <c r="K117" s="125">
        <f t="shared" si="6"/>
        <v>0.50564471871178396</v>
      </c>
      <c r="L117" s="150">
        <f t="shared" si="7"/>
        <v>56.250900629526591</v>
      </c>
    </row>
    <row r="118" spans="1:12" s="100" customFormat="1" x14ac:dyDescent="0.25">
      <c r="A118" s="100" t="s">
        <v>24</v>
      </c>
      <c r="B118" s="100">
        <v>789</v>
      </c>
      <c r="C118" s="100" t="s">
        <v>16</v>
      </c>
      <c r="D118" s="100" t="s">
        <v>17</v>
      </c>
      <c r="E118" s="124">
        <v>100953.56176805345</v>
      </c>
      <c r="F118" s="124">
        <v>51046.635343160087</v>
      </c>
      <c r="G118" s="9">
        <v>17953</v>
      </c>
      <c r="H118" s="9">
        <v>480.43900000000008</v>
      </c>
      <c r="I118" s="124">
        <f t="shared" si="4"/>
        <v>49906.926424893361</v>
      </c>
      <c r="J118" s="124">
        <f t="shared" si="5"/>
        <v>2.7798655614601104</v>
      </c>
      <c r="K118" s="125">
        <f t="shared" si="6"/>
        <v>0.50564471871178385</v>
      </c>
      <c r="L118" s="150">
        <f t="shared" si="7"/>
        <v>37.367907268144336</v>
      </c>
    </row>
    <row r="119" spans="1:12" s="100" customFormat="1" x14ac:dyDescent="0.25">
      <c r="A119" s="100" t="s">
        <v>23</v>
      </c>
      <c r="B119" s="100">
        <v>790</v>
      </c>
      <c r="C119" s="100" t="s">
        <v>16</v>
      </c>
      <c r="D119" s="100" t="s">
        <v>17</v>
      </c>
      <c r="E119" s="124">
        <v>476751</v>
      </c>
      <c r="F119" s="124">
        <v>190300</v>
      </c>
      <c r="G119" s="9">
        <v>79817</v>
      </c>
      <c r="H119" s="9">
        <v>3742</v>
      </c>
      <c r="I119" s="124">
        <f t="shared" si="4"/>
        <v>286451</v>
      </c>
      <c r="J119" s="124">
        <f t="shared" si="5"/>
        <v>3.5888469874838695</v>
      </c>
      <c r="K119" s="125">
        <f t="shared" si="6"/>
        <v>0.39916014858909576</v>
      </c>
      <c r="L119" s="150">
        <f t="shared" si="7"/>
        <v>21.330037413148048</v>
      </c>
    </row>
    <row r="120" spans="1:12" s="100" customFormat="1" x14ac:dyDescent="0.25">
      <c r="A120" s="100" t="s">
        <v>23</v>
      </c>
      <c r="B120" s="100">
        <v>793</v>
      </c>
      <c r="C120" s="100" t="s">
        <v>16</v>
      </c>
      <c r="D120" s="100" t="s">
        <v>17</v>
      </c>
      <c r="E120" s="124">
        <v>129438</v>
      </c>
      <c r="F120" s="124">
        <v>25643</v>
      </c>
      <c r="G120" s="9">
        <v>10755</v>
      </c>
      <c r="H120" s="9">
        <v>1005</v>
      </c>
      <c r="I120" s="124">
        <f t="shared" si="4"/>
        <v>103795</v>
      </c>
      <c r="J120" s="124">
        <f t="shared" si="5"/>
        <v>9.6508600650860057</v>
      </c>
      <c r="K120" s="125">
        <f t="shared" si="6"/>
        <v>0.19811029218622042</v>
      </c>
      <c r="L120" s="150">
        <f t="shared" si="7"/>
        <v>10.701492537313433</v>
      </c>
    </row>
    <row r="121" spans="1:12" s="100" customFormat="1" x14ac:dyDescent="0.25">
      <c r="A121" s="100" t="s">
        <v>23</v>
      </c>
      <c r="B121" s="100">
        <v>795</v>
      </c>
      <c r="C121" s="100" t="s">
        <v>16</v>
      </c>
      <c r="D121" s="100" t="s">
        <v>17</v>
      </c>
      <c r="E121" s="124">
        <v>67827</v>
      </c>
      <c r="F121" s="124">
        <v>12811</v>
      </c>
      <c r="G121" s="9">
        <v>5372</v>
      </c>
      <c r="H121" s="9">
        <v>560</v>
      </c>
      <c r="I121" s="124">
        <f t="shared" si="4"/>
        <v>55016</v>
      </c>
      <c r="J121" s="124">
        <f t="shared" si="5"/>
        <v>10.241250930752047</v>
      </c>
      <c r="K121" s="125">
        <f t="shared" si="6"/>
        <v>0.18887758562224483</v>
      </c>
      <c r="L121" s="150">
        <f t="shared" si="7"/>
        <v>9.5928571428571434</v>
      </c>
    </row>
    <row r="122" spans="1:12" s="100" customFormat="1" x14ac:dyDescent="0.25">
      <c r="A122" s="100" t="s">
        <v>15</v>
      </c>
      <c r="B122" s="100">
        <v>850</v>
      </c>
      <c r="C122" s="100" t="s">
        <v>16</v>
      </c>
      <c r="D122" s="100" t="s">
        <v>17</v>
      </c>
      <c r="E122" s="124">
        <v>2480421.3225725507</v>
      </c>
      <c r="F122" s="124">
        <v>1279105.1460287049</v>
      </c>
      <c r="G122" s="9">
        <v>450802.48128772731</v>
      </c>
      <c r="H122" s="9">
        <v>8758.59</v>
      </c>
      <c r="I122" s="124">
        <f t="shared" si="4"/>
        <v>1201316.1765438458</v>
      </c>
      <c r="J122" s="124">
        <f t="shared" si="5"/>
        <v>2.6648393174595211</v>
      </c>
      <c r="K122" s="125">
        <f t="shared" si="6"/>
        <v>0.51568059602958516</v>
      </c>
      <c r="L122" s="150">
        <f t="shared" si="7"/>
        <v>51.469754981992224</v>
      </c>
    </row>
    <row r="123" spans="1:12" s="100" customFormat="1" x14ac:dyDescent="0.25">
      <c r="A123" s="100" t="s">
        <v>15</v>
      </c>
      <c r="B123" s="100">
        <v>852</v>
      </c>
      <c r="C123" s="100" t="s">
        <v>16</v>
      </c>
      <c r="D123" s="100" t="s">
        <v>17</v>
      </c>
      <c r="E123" s="124">
        <v>2220530.856505713</v>
      </c>
      <c r="F123" s="124">
        <v>329389.79682263028</v>
      </c>
      <c r="G123" s="9">
        <v>210002.86964070145</v>
      </c>
      <c r="H123" s="9">
        <v>10827.839999999969</v>
      </c>
      <c r="I123" s="124">
        <f t="shared" si="4"/>
        <v>1891141.0596830826</v>
      </c>
      <c r="J123" s="124">
        <f t="shared" si="5"/>
        <v>9.0053105603684251</v>
      </c>
      <c r="K123" s="125">
        <f t="shared" si="6"/>
        <v>0.14833831102035075</v>
      </c>
      <c r="L123" s="150">
        <f t="shared" si="7"/>
        <v>19.394714886875132</v>
      </c>
    </row>
    <row r="124" spans="1:12" s="100" customFormat="1" x14ac:dyDescent="0.25">
      <c r="A124" s="100" t="s">
        <v>15</v>
      </c>
      <c r="B124" s="100">
        <v>852</v>
      </c>
      <c r="C124" s="100" t="s">
        <v>16</v>
      </c>
      <c r="D124" s="100" t="s">
        <v>20</v>
      </c>
      <c r="E124" s="124">
        <v>199216.6132608171</v>
      </c>
      <c r="F124" s="124">
        <v>16253.318228535003</v>
      </c>
      <c r="G124" s="9">
        <v>15389.035513837309</v>
      </c>
      <c r="H124" s="9">
        <v>1018.7199999999995</v>
      </c>
      <c r="I124" s="124">
        <f t="shared" si="4"/>
        <v>182963.2950322821</v>
      </c>
      <c r="J124" s="124">
        <f t="shared" si="5"/>
        <v>11.889198310561282</v>
      </c>
      <c r="K124" s="125">
        <f t="shared" si="6"/>
        <v>8.1586158716873358E-2</v>
      </c>
      <c r="L124" s="150">
        <f t="shared" si="7"/>
        <v>15.106246577899046</v>
      </c>
    </row>
    <row r="125" spans="1:12" s="100" customFormat="1" x14ac:dyDescent="0.25">
      <c r="A125" s="100" t="s">
        <v>15</v>
      </c>
      <c r="B125" s="100">
        <v>854</v>
      </c>
      <c r="C125" s="100" t="s">
        <v>16</v>
      </c>
      <c r="D125" s="100" t="s">
        <v>17</v>
      </c>
      <c r="E125" s="124">
        <v>909013.37360560999</v>
      </c>
      <c r="F125" s="124">
        <v>280912.95366375777</v>
      </c>
      <c r="G125" s="9">
        <v>108481.49778536313</v>
      </c>
      <c r="H125" s="9">
        <v>3340.8099999999954</v>
      </c>
      <c r="I125" s="124">
        <f t="shared" si="4"/>
        <v>628100.41994185222</v>
      </c>
      <c r="J125" s="124">
        <f t="shared" si="5"/>
        <v>5.7899313040882321</v>
      </c>
      <c r="K125" s="125">
        <f t="shared" si="6"/>
        <v>0.30903060595193876</v>
      </c>
      <c r="L125" s="150">
        <f t="shared" si="7"/>
        <v>32.471615502037913</v>
      </c>
    </row>
    <row r="126" spans="1:12" s="100" customFormat="1" x14ac:dyDescent="0.25">
      <c r="A126" s="100" t="s">
        <v>15</v>
      </c>
      <c r="B126" s="100">
        <v>860</v>
      </c>
      <c r="C126" s="100" t="s">
        <v>16</v>
      </c>
      <c r="D126" s="100" t="s">
        <v>17</v>
      </c>
      <c r="E126" s="124">
        <v>993047.6037147548</v>
      </c>
      <c r="F126" s="124">
        <v>305260.12657612481</v>
      </c>
      <c r="G126" s="9">
        <v>116019.38677694142</v>
      </c>
      <c r="H126" s="9">
        <v>3580.7399999999861</v>
      </c>
      <c r="I126" s="124">
        <f t="shared" si="4"/>
        <v>687787.47713863</v>
      </c>
      <c r="J126" s="124">
        <f t="shared" si="5"/>
        <v>5.9282116226055255</v>
      </c>
      <c r="K126" s="125">
        <f t="shared" si="6"/>
        <v>0.30739727424367103</v>
      </c>
      <c r="L126" s="150">
        <f t="shared" si="7"/>
        <v>32.400952534096824</v>
      </c>
    </row>
    <row r="127" spans="1:12" s="100" customFormat="1" x14ac:dyDescent="0.25">
      <c r="A127" s="100" t="s">
        <v>15</v>
      </c>
      <c r="B127" s="100">
        <v>865</v>
      </c>
      <c r="C127" s="100" t="s">
        <v>16</v>
      </c>
      <c r="D127" s="100" t="s">
        <v>17</v>
      </c>
      <c r="E127" s="124">
        <v>882204.54560575623</v>
      </c>
      <c r="F127" s="124">
        <v>398326.55356424651</v>
      </c>
      <c r="G127" s="9">
        <v>131935.35879934096</v>
      </c>
      <c r="H127" s="9">
        <v>3077.319999999997</v>
      </c>
      <c r="I127" s="124">
        <f t="shared" si="4"/>
        <v>483877.99204150971</v>
      </c>
      <c r="J127" s="124">
        <f t="shared" si="5"/>
        <v>3.6675383797412069</v>
      </c>
      <c r="K127" s="125">
        <f t="shared" si="6"/>
        <v>0.45151269685505857</v>
      </c>
      <c r="L127" s="150">
        <f t="shared" si="7"/>
        <v>42.873460933325454</v>
      </c>
    </row>
    <row r="128" spans="1:12" s="100" customFormat="1" x14ac:dyDescent="0.25">
      <c r="A128" s="100" t="s">
        <v>15</v>
      </c>
      <c r="B128" s="100">
        <v>2</v>
      </c>
      <c r="C128" s="100" t="s">
        <v>30</v>
      </c>
      <c r="D128" s="100" t="s">
        <v>17</v>
      </c>
      <c r="E128" s="124">
        <v>6391477.6978773205</v>
      </c>
      <c r="F128" s="124">
        <v>1146779.9646187022</v>
      </c>
      <c r="G128" s="9">
        <v>1357929.904437169</v>
      </c>
      <c r="H128" s="9">
        <v>33050.890000000072</v>
      </c>
      <c r="I128" s="124">
        <f t="shared" si="4"/>
        <v>5244697.733258618</v>
      </c>
      <c r="J128" s="124">
        <f t="shared" si="5"/>
        <v>3.862274272126311</v>
      </c>
      <c r="K128" s="125">
        <f t="shared" si="6"/>
        <v>0.17942329126792703</v>
      </c>
      <c r="L128" s="150">
        <f t="shared" si="7"/>
        <v>41.086031403002039</v>
      </c>
    </row>
    <row r="129" spans="1:12" s="100" customFormat="1" x14ac:dyDescent="0.25">
      <c r="A129" s="100" t="s">
        <v>15</v>
      </c>
      <c r="B129" s="100">
        <v>2</v>
      </c>
      <c r="C129" s="100" t="s">
        <v>30</v>
      </c>
      <c r="D129" s="100" t="s">
        <v>20</v>
      </c>
      <c r="E129" s="124">
        <v>968945.32277584239</v>
      </c>
      <c r="F129" s="124">
        <v>119709.21920653753</v>
      </c>
      <c r="G129" s="9">
        <v>156971.0666155972</v>
      </c>
      <c r="H129" s="9">
        <v>4898.4099999999989</v>
      </c>
      <c r="I129" s="124">
        <f t="shared" si="4"/>
        <v>849236.1035693048</v>
      </c>
      <c r="J129" s="124">
        <f t="shared" si="5"/>
        <v>5.4101441869473907</v>
      </c>
      <c r="K129" s="125">
        <f t="shared" si="6"/>
        <v>0.12354589716537728</v>
      </c>
      <c r="L129" s="150">
        <f t="shared" si="7"/>
        <v>32.045309930282933</v>
      </c>
    </row>
    <row r="130" spans="1:12" s="100" customFormat="1" x14ac:dyDescent="0.25">
      <c r="A130" s="100" t="s">
        <v>15</v>
      </c>
      <c r="B130" s="100">
        <v>2</v>
      </c>
      <c r="C130" s="100" t="s">
        <v>30</v>
      </c>
      <c r="D130" s="100" t="s">
        <v>21</v>
      </c>
      <c r="E130" s="124">
        <v>877556.95444006321</v>
      </c>
      <c r="F130" s="124">
        <v>101245.1946971383</v>
      </c>
      <c r="G130" s="9">
        <v>130578.60101745238</v>
      </c>
      <c r="H130" s="9">
        <v>4381.8</v>
      </c>
      <c r="I130" s="124">
        <f t="shared" ref="I130:I193" si="8">E130-F130</f>
        <v>776311.75974292494</v>
      </c>
      <c r="J130" s="124">
        <f t="shared" ref="J130:J193" si="9">I130/G130</f>
        <v>5.9451683024170832</v>
      </c>
      <c r="K130" s="125">
        <f t="shared" ref="K130:K193" si="10">F130/E130</f>
        <v>0.11537165101920836</v>
      </c>
      <c r="L130" s="150">
        <f t="shared" ref="L130:L193" si="11">G130/H130</f>
        <v>29.800219320245649</v>
      </c>
    </row>
    <row r="131" spans="1:12" s="100" customFormat="1" x14ac:dyDescent="0.25">
      <c r="A131" s="100" t="s">
        <v>15</v>
      </c>
      <c r="B131" s="100">
        <v>3</v>
      </c>
      <c r="C131" s="100" t="s">
        <v>30</v>
      </c>
      <c r="D131" s="100" t="s">
        <v>17</v>
      </c>
      <c r="E131" s="124">
        <v>9213718.9522356242</v>
      </c>
      <c r="F131" s="124">
        <v>1623754.1841870057</v>
      </c>
      <c r="G131" s="9">
        <v>1531620.8324337003</v>
      </c>
      <c r="H131" s="9">
        <v>46253.869999999799</v>
      </c>
      <c r="I131" s="124">
        <f t="shared" si="8"/>
        <v>7589964.768048618</v>
      </c>
      <c r="J131" s="124">
        <f t="shared" si="9"/>
        <v>4.9555115778807917</v>
      </c>
      <c r="K131" s="125">
        <f t="shared" si="10"/>
        <v>0.17623222420877258</v>
      </c>
      <c r="L131" s="150">
        <f t="shared" si="11"/>
        <v>33.113355324294098</v>
      </c>
    </row>
    <row r="132" spans="1:12" s="100" customFormat="1" x14ac:dyDescent="0.25">
      <c r="A132" s="100" t="s">
        <v>15</v>
      </c>
      <c r="B132" s="100">
        <v>3</v>
      </c>
      <c r="C132" s="100" t="s">
        <v>30</v>
      </c>
      <c r="D132" s="100" t="s">
        <v>20</v>
      </c>
      <c r="E132" s="124">
        <v>1043352.50511017</v>
      </c>
      <c r="F132" s="124">
        <v>97026.631539448776</v>
      </c>
      <c r="G132" s="9">
        <v>112668.98338588625</v>
      </c>
      <c r="H132" s="9">
        <v>5305.7400000000025</v>
      </c>
      <c r="I132" s="124">
        <f t="shared" si="8"/>
        <v>946325.87357072125</v>
      </c>
      <c r="J132" s="124">
        <f t="shared" si="9"/>
        <v>8.3991693643812972</v>
      </c>
      <c r="K132" s="125">
        <f t="shared" si="10"/>
        <v>9.2995062612327276E-2</v>
      </c>
      <c r="L132" s="150">
        <f t="shared" si="11"/>
        <v>21.235300520923793</v>
      </c>
    </row>
    <row r="133" spans="1:12" s="100" customFormat="1" x14ac:dyDescent="0.25">
      <c r="A133" s="100" t="s">
        <v>15</v>
      </c>
      <c r="B133" s="100">
        <v>3</v>
      </c>
      <c r="C133" s="100" t="s">
        <v>30</v>
      </c>
      <c r="D133" s="100" t="s">
        <v>21</v>
      </c>
      <c r="E133" s="124">
        <v>773731.74424167548</v>
      </c>
      <c r="F133" s="124">
        <v>72373.45259499122</v>
      </c>
      <c r="G133" s="9">
        <v>85797.296002395466</v>
      </c>
      <c r="H133" s="9">
        <v>3936.4799999999968</v>
      </c>
      <c r="I133" s="124">
        <f t="shared" si="8"/>
        <v>701358.29164668429</v>
      </c>
      <c r="J133" s="124">
        <f t="shared" si="9"/>
        <v>8.1745966869061046</v>
      </c>
      <c r="K133" s="125">
        <f t="shared" si="10"/>
        <v>9.3538171509201171E-2</v>
      </c>
      <c r="L133" s="150">
        <f t="shared" si="11"/>
        <v>21.795435516602531</v>
      </c>
    </row>
    <row r="134" spans="1:12" s="100" customFormat="1" x14ac:dyDescent="0.25">
      <c r="A134" s="100" t="s">
        <v>15</v>
      </c>
      <c r="B134" s="100">
        <v>4</v>
      </c>
      <c r="C134" s="100" t="s">
        <v>30</v>
      </c>
      <c r="D134" s="100" t="s">
        <v>17</v>
      </c>
      <c r="E134" s="124">
        <v>9199377.9402064569</v>
      </c>
      <c r="F134" s="124">
        <v>1650693.4860340995</v>
      </c>
      <c r="G134" s="9">
        <v>1266458.7054784044</v>
      </c>
      <c r="H134" s="9">
        <v>46638.839999999807</v>
      </c>
      <c r="I134" s="124">
        <f t="shared" si="8"/>
        <v>7548684.4541723579</v>
      </c>
      <c r="J134" s="124">
        <f t="shared" si="9"/>
        <v>5.9604663156552302</v>
      </c>
      <c r="K134" s="125">
        <f t="shared" si="10"/>
        <v>0.17943533755903651</v>
      </c>
      <c r="L134" s="150">
        <f t="shared" si="11"/>
        <v>27.154592727400804</v>
      </c>
    </row>
    <row r="135" spans="1:12" s="100" customFormat="1" x14ac:dyDescent="0.25">
      <c r="A135" s="100" t="s">
        <v>15</v>
      </c>
      <c r="B135" s="100">
        <v>4</v>
      </c>
      <c r="C135" s="100" t="s">
        <v>30</v>
      </c>
      <c r="D135" s="100" t="s">
        <v>20</v>
      </c>
      <c r="E135" s="124">
        <v>1404664.0006073548</v>
      </c>
      <c r="F135" s="124">
        <v>140166.52517031145</v>
      </c>
      <c r="G135" s="9">
        <v>142748.96726737506</v>
      </c>
      <c r="H135" s="9">
        <v>7176.8799999999965</v>
      </c>
      <c r="I135" s="124">
        <f t="shared" si="8"/>
        <v>1264497.4754370432</v>
      </c>
      <c r="J135" s="124">
        <f t="shared" si="9"/>
        <v>8.8581900075577025</v>
      </c>
      <c r="K135" s="125">
        <f t="shared" si="10"/>
        <v>9.9786514860283768E-2</v>
      </c>
      <c r="L135" s="150">
        <f t="shared" si="11"/>
        <v>19.89011482250994</v>
      </c>
    </row>
    <row r="136" spans="1:12" s="100" customFormat="1" x14ac:dyDescent="0.25">
      <c r="A136" s="100" t="s">
        <v>15</v>
      </c>
      <c r="B136" s="100">
        <v>4</v>
      </c>
      <c r="C136" s="100" t="s">
        <v>30</v>
      </c>
      <c r="D136" s="100" t="s">
        <v>21</v>
      </c>
      <c r="E136" s="124">
        <v>1088736.9481975145</v>
      </c>
      <c r="F136" s="124">
        <v>100975.4326227438</v>
      </c>
      <c r="G136" s="9">
        <v>105099.97609655821</v>
      </c>
      <c r="H136" s="9">
        <v>5632.3800000000037</v>
      </c>
      <c r="I136" s="124">
        <f t="shared" si="8"/>
        <v>987761.51557477075</v>
      </c>
      <c r="J136" s="124">
        <f t="shared" si="9"/>
        <v>9.3983039032024838</v>
      </c>
      <c r="K136" s="125">
        <f t="shared" si="10"/>
        <v>9.274548162429519E-2</v>
      </c>
      <c r="L136" s="150">
        <f t="shared" si="11"/>
        <v>18.659958329615215</v>
      </c>
    </row>
    <row r="137" spans="1:12" s="100" customFormat="1" x14ac:dyDescent="0.25">
      <c r="A137" s="100" t="s">
        <v>15</v>
      </c>
      <c r="B137" s="100">
        <v>5</v>
      </c>
      <c r="C137" s="100" t="s">
        <v>30</v>
      </c>
      <c r="D137" s="100" t="s">
        <v>17</v>
      </c>
      <c r="E137" s="124">
        <v>13635703.564600648</v>
      </c>
      <c r="F137" s="124">
        <v>2801625.9573732303</v>
      </c>
      <c r="G137" s="9">
        <v>3114888.7036426421</v>
      </c>
      <c r="H137" s="9">
        <v>70813.769999999844</v>
      </c>
      <c r="I137" s="124">
        <f t="shared" si="8"/>
        <v>10834077.607227419</v>
      </c>
      <c r="J137" s="124">
        <f t="shared" si="9"/>
        <v>3.4781588165759278</v>
      </c>
      <c r="K137" s="125">
        <f t="shared" si="10"/>
        <v>0.20546251567439983</v>
      </c>
      <c r="L137" s="150">
        <f t="shared" si="11"/>
        <v>43.987048050720205</v>
      </c>
    </row>
    <row r="138" spans="1:12" s="100" customFormat="1" x14ac:dyDescent="0.25">
      <c r="A138" s="100" t="s">
        <v>15</v>
      </c>
      <c r="B138" s="100">
        <v>5</v>
      </c>
      <c r="C138" s="100" t="s">
        <v>30</v>
      </c>
      <c r="D138" s="100" t="s">
        <v>20</v>
      </c>
      <c r="E138" s="124">
        <v>2123615.8223185148</v>
      </c>
      <c r="F138" s="124">
        <v>357782.53488789941</v>
      </c>
      <c r="G138" s="9">
        <v>432065.11693601817</v>
      </c>
      <c r="H138" s="9">
        <v>11154.010000000004</v>
      </c>
      <c r="I138" s="124">
        <f t="shared" si="8"/>
        <v>1765833.2874306154</v>
      </c>
      <c r="J138" s="124">
        <f t="shared" si="9"/>
        <v>4.0869610116942319</v>
      </c>
      <c r="K138" s="125">
        <f t="shared" si="10"/>
        <v>0.16847799452599702</v>
      </c>
      <c r="L138" s="150">
        <f t="shared" si="11"/>
        <v>38.736303529942866</v>
      </c>
    </row>
    <row r="139" spans="1:12" s="3" customFormat="1" x14ac:dyDescent="0.25">
      <c r="A139" s="100" t="s">
        <v>15</v>
      </c>
      <c r="B139" s="100">
        <v>5</v>
      </c>
      <c r="C139" s="100" t="s">
        <v>30</v>
      </c>
      <c r="D139" s="100" t="s">
        <v>21</v>
      </c>
      <c r="E139" s="124">
        <v>1861554.2187728232</v>
      </c>
      <c r="F139" s="124">
        <v>303105.09490625019</v>
      </c>
      <c r="G139" s="9">
        <v>366719.80349134246</v>
      </c>
      <c r="H139" s="9">
        <v>9701.3599999999969</v>
      </c>
      <c r="I139" s="124">
        <f t="shared" si="8"/>
        <v>1558449.123866573</v>
      </c>
      <c r="J139" s="124">
        <f t="shared" si="9"/>
        <v>4.2496999317446598</v>
      </c>
      <c r="K139" s="125">
        <f t="shared" si="10"/>
        <v>0.16282367274054668</v>
      </c>
      <c r="L139" s="150">
        <f t="shared" si="11"/>
        <v>37.800865393237913</v>
      </c>
    </row>
    <row r="140" spans="1:12" s="100" customFormat="1" x14ac:dyDescent="0.25">
      <c r="A140" s="100" t="s">
        <v>15</v>
      </c>
      <c r="B140" s="100">
        <v>6</v>
      </c>
      <c r="C140" s="100" t="s">
        <v>30</v>
      </c>
      <c r="D140" s="100" t="s">
        <v>17</v>
      </c>
      <c r="E140" s="124">
        <v>11427672.973131144</v>
      </c>
      <c r="F140" s="124">
        <v>2178321.5408640415</v>
      </c>
      <c r="G140" s="9">
        <v>1821323.886271032</v>
      </c>
      <c r="H140" s="9">
        <v>57153.120000000046</v>
      </c>
      <c r="I140" s="124">
        <f t="shared" si="8"/>
        <v>9249351.4322671033</v>
      </c>
      <c r="J140" s="124">
        <f t="shared" si="9"/>
        <v>5.0783671712581402</v>
      </c>
      <c r="K140" s="125">
        <f t="shared" si="10"/>
        <v>0.19061812024072899</v>
      </c>
      <c r="L140" s="150">
        <f t="shared" si="11"/>
        <v>31.867444616689877</v>
      </c>
    </row>
    <row r="141" spans="1:12" s="100" customFormat="1" x14ac:dyDescent="0.25">
      <c r="A141" s="100" t="s">
        <v>15</v>
      </c>
      <c r="B141" s="100">
        <v>6</v>
      </c>
      <c r="C141" s="100" t="s">
        <v>30</v>
      </c>
      <c r="D141" s="100" t="s">
        <v>20</v>
      </c>
      <c r="E141" s="124">
        <v>1493373.8460751905</v>
      </c>
      <c r="F141" s="124">
        <v>171574.69240643122</v>
      </c>
      <c r="G141" s="9">
        <v>194835.81131747892</v>
      </c>
      <c r="H141" s="9">
        <v>7643.7799999999952</v>
      </c>
      <c r="I141" s="124">
        <f t="shared" si="8"/>
        <v>1321799.1536687592</v>
      </c>
      <c r="J141" s="124">
        <f t="shared" si="9"/>
        <v>6.784169423119697</v>
      </c>
      <c r="K141" s="125">
        <f t="shared" si="10"/>
        <v>0.1148906503601594</v>
      </c>
      <c r="L141" s="150">
        <f t="shared" si="11"/>
        <v>25.489458267699888</v>
      </c>
    </row>
    <row r="142" spans="1:12" s="100" customFormat="1" x14ac:dyDescent="0.25">
      <c r="A142" s="100" t="s">
        <v>15</v>
      </c>
      <c r="B142" s="100">
        <v>6</v>
      </c>
      <c r="C142" s="100" t="s">
        <v>30</v>
      </c>
      <c r="D142" s="100" t="s">
        <v>21</v>
      </c>
      <c r="E142" s="124">
        <v>1481718.7317015729</v>
      </c>
      <c r="F142" s="124">
        <v>144705.92276050179</v>
      </c>
      <c r="G142" s="9">
        <v>169330.21720520162</v>
      </c>
      <c r="H142" s="9">
        <v>7402.7499999999927</v>
      </c>
      <c r="I142" s="124">
        <f t="shared" si="8"/>
        <v>1337012.8089410712</v>
      </c>
      <c r="J142" s="124">
        <f t="shared" si="9"/>
        <v>7.8958902374808959</v>
      </c>
      <c r="K142" s="125">
        <f t="shared" si="10"/>
        <v>9.7660858072790055E-2</v>
      </c>
      <c r="L142" s="150">
        <f t="shared" si="11"/>
        <v>22.873961325885894</v>
      </c>
    </row>
    <row r="143" spans="1:12" s="100" customFormat="1" x14ac:dyDescent="0.25">
      <c r="A143" s="100" t="s">
        <v>15</v>
      </c>
      <c r="B143" s="100">
        <v>7</v>
      </c>
      <c r="C143" s="100" t="s">
        <v>30</v>
      </c>
      <c r="D143" s="100" t="s">
        <v>17</v>
      </c>
      <c r="E143" s="124">
        <v>3641801.4039028217</v>
      </c>
      <c r="F143" s="124">
        <v>389927.00420581293</v>
      </c>
      <c r="G143" s="9">
        <v>371187.35377161321</v>
      </c>
      <c r="H143" s="9">
        <v>19076.889999999992</v>
      </c>
      <c r="I143" s="124">
        <f t="shared" si="8"/>
        <v>3251874.3996970085</v>
      </c>
      <c r="J143" s="124">
        <f t="shared" si="9"/>
        <v>8.7607359643449616</v>
      </c>
      <c r="K143" s="125">
        <f t="shared" si="10"/>
        <v>0.10706981544571281</v>
      </c>
      <c r="L143" s="150">
        <f t="shared" si="11"/>
        <v>19.457435345678114</v>
      </c>
    </row>
    <row r="144" spans="1:12" s="100" customFormat="1" x14ac:dyDescent="0.25">
      <c r="A144" s="100" t="s">
        <v>15</v>
      </c>
      <c r="B144" s="100">
        <v>7</v>
      </c>
      <c r="C144" s="100" t="s">
        <v>30</v>
      </c>
      <c r="D144" s="100" t="s">
        <v>20</v>
      </c>
      <c r="E144" s="124">
        <v>690843.55613054347</v>
      </c>
      <c r="F144" s="124">
        <v>40298.454916795527</v>
      </c>
      <c r="G144" s="9">
        <v>47948.110449388623</v>
      </c>
      <c r="H144" s="9">
        <v>3711.0200000000009</v>
      </c>
      <c r="I144" s="124">
        <f t="shared" si="8"/>
        <v>650545.10121374798</v>
      </c>
      <c r="J144" s="124">
        <f t="shared" si="9"/>
        <v>13.567690053196726</v>
      </c>
      <c r="K144" s="125">
        <f t="shared" si="10"/>
        <v>5.8332244050316701E-2</v>
      </c>
      <c r="L144" s="150">
        <f t="shared" si="11"/>
        <v>12.920466731353809</v>
      </c>
    </row>
    <row r="145" spans="1:12" s="100" customFormat="1" x14ac:dyDescent="0.25">
      <c r="A145" s="100" t="s">
        <v>15</v>
      </c>
      <c r="B145" s="100">
        <v>7</v>
      </c>
      <c r="C145" s="100" t="s">
        <v>30</v>
      </c>
      <c r="D145" s="100" t="s">
        <v>21</v>
      </c>
      <c r="E145" s="124">
        <v>761513.19609297218</v>
      </c>
      <c r="F145" s="124">
        <v>34880.357843232887</v>
      </c>
      <c r="G145" s="9">
        <v>41558.486644775665</v>
      </c>
      <c r="H145" s="9">
        <v>4010.3999999999983</v>
      </c>
      <c r="I145" s="124">
        <f t="shared" si="8"/>
        <v>726632.83824973926</v>
      </c>
      <c r="J145" s="124">
        <f t="shared" si="9"/>
        <v>17.484583701535836</v>
      </c>
      <c r="K145" s="125">
        <f t="shared" si="10"/>
        <v>4.5804009729825339E-2</v>
      </c>
      <c r="L145" s="150">
        <f t="shared" si="11"/>
        <v>10.362678696582805</v>
      </c>
    </row>
    <row r="146" spans="1:12" s="100" customFormat="1" x14ac:dyDescent="0.25">
      <c r="A146" s="100" t="s">
        <v>15</v>
      </c>
      <c r="B146" s="100">
        <v>9</v>
      </c>
      <c r="C146" s="100" t="s">
        <v>30</v>
      </c>
      <c r="D146" s="100" t="s">
        <v>17</v>
      </c>
      <c r="E146" s="124">
        <v>4811787.8623996377</v>
      </c>
      <c r="F146" s="124">
        <v>633141.45474441117</v>
      </c>
      <c r="G146" s="9">
        <v>584573.8196543029</v>
      </c>
      <c r="H146" s="9">
        <v>24302.539999999888</v>
      </c>
      <c r="I146" s="124">
        <f t="shared" si="8"/>
        <v>4178646.4076552265</v>
      </c>
      <c r="J146" s="124">
        <f t="shared" si="9"/>
        <v>7.1481928666020931</v>
      </c>
      <c r="K146" s="125">
        <f t="shared" si="10"/>
        <v>0.13158133169001837</v>
      </c>
      <c r="L146" s="150">
        <f t="shared" si="11"/>
        <v>24.054021499575995</v>
      </c>
    </row>
    <row r="147" spans="1:12" s="100" customFormat="1" x14ac:dyDescent="0.25">
      <c r="A147" s="100" t="s">
        <v>15</v>
      </c>
      <c r="B147" s="100">
        <v>9</v>
      </c>
      <c r="C147" s="100" t="s">
        <v>30</v>
      </c>
      <c r="D147" s="100" t="s">
        <v>20</v>
      </c>
      <c r="E147" s="124">
        <v>814878.63435567229</v>
      </c>
      <c r="F147" s="124">
        <v>64033.868742941457</v>
      </c>
      <c r="G147" s="9">
        <v>75045.924129860839</v>
      </c>
      <c r="H147" s="9">
        <v>4070.0999999999972</v>
      </c>
      <c r="I147" s="124">
        <f t="shared" si="8"/>
        <v>750844.76561273087</v>
      </c>
      <c r="J147" s="124">
        <f t="shared" si="9"/>
        <v>10.005137178582215</v>
      </c>
      <c r="K147" s="125">
        <f t="shared" si="10"/>
        <v>7.8580865963645358E-2</v>
      </c>
      <c r="L147" s="150">
        <f t="shared" si="11"/>
        <v>18.438348966821675</v>
      </c>
    </row>
    <row r="148" spans="1:12" s="100" customFormat="1" x14ac:dyDescent="0.25">
      <c r="A148" s="100" t="s">
        <v>15</v>
      </c>
      <c r="B148" s="100">
        <v>9</v>
      </c>
      <c r="C148" s="100" t="s">
        <v>30</v>
      </c>
      <c r="D148" s="100" t="s">
        <v>21</v>
      </c>
      <c r="E148" s="124">
        <v>830974.84584128158</v>
      </c>
      <c r="F148" s="124">
        <v>57349.237513856271</v>
      </c>
      <c r="G148" s="9">
        <v>68246.576071542993</v>
      </c>
      <c r="H148" s="9">
        <v>4086.0999999999972</v>
      </c>
      <c r="I148" s="124">
        <f t="shared" si="8"/>
        <v>773625.60832742532</v>
      </c>
      <c r="J148" s="124">
        <f t="shared" si="9"/>
        <v>11.335742433678027</v>
      </c>
      <c r="K148" s="125">
        <f t="shared" si="10"/>
        <v>6.9014408559859255E-2</v>
      </c>
      <c r="L148" s="150">
        <f t="shared" si="11"/>
        <v>16.702130655525572</v>
      </c>
    </row>
    <row r="149" spans="1:12" s="100" customFormat="1" x14ac:dyDescent="0.25">
      <c r="A149" s="100" t="s">
        <v>15</v>
      </c>
      <c r="B149" s="100">
        <v>10</v>
      </c>
      <c r="C149" s="100" t="s">
        <v>30</v>
      </c>
      <c r="D149" s="100" t="s">
        <v>17</v>
      </c>
      <c r="E149" s="124">
        <v>8966480.6718302853</v>
      </c>
      <c r="F149" s="124">
        <v>1419701.3931833494</v>
      </c>
      <c r="G149" s="9">
        <v>1581501.3891733477</v>
      </c>
      <c r="H149" s="9">
        <v>46761.57000000016</v>
      </c>
      <c r="I149" s="124">
        <f t="shared" si="8"/>
        <v>7546779.2786469357</v>
      </c>
      <c r="J149" s="124">
        <f t="shared" si="9"/>
        <v>4.7719080933540274</v>
      </c>
      <c r="K149" s="125">
        <f t="shared" si="10"/>
        <v>0.15833429470757476</v>
      </c>
      <c r="L149" s="150">
        <f t="shared" si="11"/>
        <v>33.820536589625675</v>
      </c>
    </row>
    <row r="150" spans="1:12" s="100" customFormat="1" x14ac:dyDescent="0.25">
      <c r="A150" s="100" t="s">
        <v>15</v>
      </c>
      <c r="B150" s="100">
        <v>10</v>
      </c>
      <c r="C150" s="100" t="s">
        <v>30</v>
      </c>
      <c r="D150" s="100" t="s">
        <v>20</v>
      </c>
      <c r="E150" s="124">
        <v>1440582.1662902629</v>
      </c>
      <c r="F150" s="124">
        <v>168480.12978378427</v>
      </c>
      <c r="G150" s="9">
        <v>221884.8729981432</v>
      </c>
      <c r="H150" s="9">
        <v>7340.8400000000029</v>
      </c>
      <c r="I150" s="124">
        <f t="shared" si="8"/>
        <v>1272102.0365064787</v>
      </c>
      <c r="J150" s="124">
        <f t="shared" si="9"/>
        <v>5.7331625149458656</v>
      </c>
      <c r="K150" s="125">
        <f t="shared" si="10"/>
        <v>0.11695280819534816</v>
      </c>
      <c r="L150" s="150">
        <f t="shared" si="11"/>
        <v>30.226087613698585</v>
      </c>
    </row>
    <row r="151" spans="1:12" s="100" customFormat="1" x14ac:dyDescent="0.25">
      <c r="A151" s="100" t="s">
        <v>15</v>
      </c>
      <c r="B151" s="100">
        <v>10</v>
      </c>
      <c r="C151" s="100" t="s">
        <v>30</v>
      </c>
      <c r="D151" s="100" t="s">
        <v>21</v>
      </c>
      <c r="E151" s="124">
        <v>1080168.9199266538</v>
      </c>
      <c r="F151" s="124">
        <v>134376.33643763265</v>
      </c>
      <c r="G151" s="9">
        <v>176011.31573207048</v>
      </c>
      <c r="H151" s="9">
        <v>5119.6600000000044</v>
      </c>
      <c r="I151" s="124">
        <f t="shared" si="8"/>
        <v>945792.58348902117</v>
      </c>
      <c r="J151" s="124">
        <f t="shared" si="9"/>
        <v>5.3734760151940115</v>
      </c>
      <c r="K151" s="125">
        <f t="shared" si="10"/>
        <v>0.12440307618437785</v>
      </c>
      <c r="L151" s="150">
        <f t="shared" si="11"/>
        <v>34.379493117134793</v>
      </c>
    </row>
    <row r="152" spans="1:12" s="100" customFormat="1" x14ac:dyDescent="0.25">
      <c r="A152" s="100" t="s">
        <v>15</v>
      </c>
      <c r="B152" s="100">
        <v>11</v>
      </c>
      <c r="C152" s="100" t="s">
        <v>30</v>
      </c>
      <c r="D152" s="100" t="s">
        <v>17</v>
      </c>
      <c r="E152" s="124">
        <v>6343671.374531609</v>
      </c>
      <c r="F152" s="124">
        <v>1206152.2571468125</v>
      </c>
      <c r="G152" s="9">
        <v>1053414.5408709617</v>
      </c>
      <c r="H152" s="9">
        <v>33040.590000000098</v>
      </c>
      <c r="I152" s="124">
        <f t="shared" si="8"/>
        <v>5137519.117384797</v>
      </c>
      <c r="J152" s="124">
        <f t="shared" si="9"/>
        <v>4.8770155698981554</v>
      </c>
      <c r="K152" s="125">
        <f t="shared" si="10"/>
        <v>0.19013473207159473</v>
      </c>
      <c r="L152" s="150">
        <f t="shared" si="11"/>
        <v>31.88243735571788</v>
      </c>
    </row>
    <row r="153" spans="1:12" s="100" customFormat="1" x14ac:dyDescent="0.25">
      <c r="A153" s="100" t="s">
        <v>15</v>
      </c>
      <c r="B153" s="100">
        <v>11</v>
      </c>
      <c r="C153" s="100" t="s">
        <v>30</v>
      </c>
      <c r="D153" s="100" t="s">
        <v>20</v>
      </c>
      <c r="E153" s="124">
        <v>1041030.9219636151</v>
      </c>
      <c r="F153" s="124">
        <v>102238.24021832067</v>
      </c>
      <c r="G153" s="9">
        <v>116384.50813720503</v>
      </c>
      <c r="H153" s="9">
        <v>5495.5999999999958</v>
      </c>
      <c r="I153" s="124">
        <f t="shared" si="8"/>
        <v>938792.68174529448</v>
      </c>
      <c r="J153" s="124">
        <f t="shared" si="9"/>
        <v>8.0663027817977042</v>
      </c>
      <c r="K153" s="125">
        <f t="shared" si="10"/>
        <v>9.8208648812733335E-2</v>
      </c>
      <c r="L153" s="150">
        <f t="shared" si="11"/>
        <v>21.177761870806666</v>
      </c>
    </row>
    <row r="154" spans="1:12" s="100" customFormat="1" x14ac:dyDescent="0.25">
      <c r="A154" s="100" t="s">
        <v>15</v>
      </c>
      <c r="B154" s="100">
        <v>11</v>
      </c>
      <c r="C154" s="100" t="s">
        <v>30</v>
      </c>
      <c r="D154" s="100" t="s">
        <v>21</v>
      </c>
      <c r="E154" s="124">
        <v>721976.95959780598</v>
      </c>
      <c r="F154" s="124">
        <v>70613.212491160157</v>
      </c>
      <c r="G154" s="9">
        <v>81796.520188370763</v>
      </c>
      <c r="H154" s="9">
        <v>3693.2400000000016</v>
      </c>
      <c r="I154" s="124">
        <f t="shared" si="8"/>
        <v>651363.74710664584</v>
      </c>
      <c r="J154" s="124">
        <f t="shared" si="9"/>
        <v>7.9632207532375201</v>
      </c>
      <c r="K154" s="125">
        <f t="shared" si="10"/>
        <v>9.7805354523358867E-2</v>
      </c>
      <c r="L154" s="150">
        <f t="shared" si="11"/>
        <v>22.147631940618734</v>
      </c>
    </row>
    <row r="155" spans="1:12" s="100" customFormat="1" x14ac:dyDescent="0.25">
      <c r="A155" s="100" t="s">
        <v>15</v>
      </c>
      <c r="B155" s="100">
        <v>12</v>
      </c>
      <c r="C155" s="100" t="s">
        <v>30</v>
      </c>
      <c r="D155" s="100" t="s">
        <v>17</v>
      </c>
      <c r="E155" s="124">
        <v>2212176.6970761712</v>
      </c>
      <c r="F155" s="124">
        <v>442337.46004047344</v>
      </c>
      <c r="G155" s="9">
        <v>312202.62038698402</v>
      </c>
      <c r="H155" s="9">
        <v>10916.61000000003</v>
      </c>
      <c r="I155" s="124">
        <f t="shared" si="8"/>
        <v>1769839.2370356978</v>
      </c>
      <c r="J155" s="124">
        <f t="shared" si="9"/>
        <v>5.6688801485456199</v>
      </c>
      <c r="K155" s="125">
        <f t="shared" si="10"/>
        <v>0.19995575426913675</v>
      </c>
      <c r="L155" s="150">
        <f t="shared" si="11"/>
        <v>28.598861769998486</v>
      </c>
    </row>
    <row r="156" spans="1:12" s="100" customFormat="1" x14ac:dyDescent="0.25">
      <c r="A156" s="100" t="s">
        <v>15</v>
      </c>
      <c r="B156" s="100">
        <v>14</v>
      </c>
      <c r="C156" s="100" t="s">
        <v>30</v>
      </c>
      <c r="D156" s="100" t="s">
        <v>17</v>
      </c>
      <c r="E156" s="124">
        <v>7601757.0460803285</v>
      </c>
      <c r="F156" s="124">
        <v>1212224.7887424226</v>
      </c>
      <c r="G156" s="9">
        <v>1173759.371035117</v>
      </c>
      <c r="H156" s="9">
        <v>38550.07</v>
      </c>
      <c r="I156" s="124">
        <f t="shared" si="8"/>
        <v>6389532.2573379055</v>
      </c>
      <c r="J156" s="124">
        <f t="shared" si="9"/>
        <v>5.4436474928443754</v>
      </c>
      <c r="K156" s="125">
        <f t="shared" si="10"/>
        <v>0.15946639459721729</v>
      </c>
      <c r="L156" s="150">
        <f t="shared" si="11"/>
        <v>30.447658617354442</v>
      </c>
    </row>
    <row r="157" spans="1:12" s="100" customFormat="1" x14ac:dyDescent="0.25">
      <c r="A157" s="100" t="s">
        <v>15</v>
      </c>
      <c r="B157" s="100">
        <v>14</v>
      </c>
      <c r="C157" s="100" t="s">
        <v>30</v>
      </c>
      <c r="D157" s="100" t="s">
        <v>20</v>
      </c>
      <c r="E157" s="124">
        <v>1045001.507624686</v>
      </c>
      <c r="F157" s="124">
        <v>108495.14409698625</v>
      </c>
      <c r="G157" s="9">
        <v>131539.11914132765</v>
      </c>
      <c r="H157" s="9">
        <v>5547.5799999999936</v>
      </c>
      <c r="I157" s="124">
        <f t="shared" si="8"/>
        <v>936506.36352769972</v>
      </c>
      <c r="J157" s="124">
        <f t="shared" si="9"/>
        <v>7.1196034277947602</v>
      </c>
      <c r="K157" s="125">
        <f t="shared" si="10"/>
        <v>0.10382295461333674</v>
      </c>
      <c r="L157" s="150">
        <f t="shared" si="11"/>
        <v>23.711081073428019</v>
      </c>
    </row>
    <row r="158" spans="1:12" s="100" customFormat="1" x14ac:dyDescent="0.25">
      <c r="A158" s="100" t="s">
        <v>15</v>
      </c>
      <c r="B158" s="100">
        <v>14</v>
      </c>
      <c r="C158" s="100" t="s">
        <v>30</v>
      </c>
      <c r="D158" s="100" t="s">
        <v>21</v>
      </c>
      <c r="E158" s="124">
        <v>1003857.5674257423</v>
      </c>
      <c r="F158" s="124">
        <v>91855.402034922692</v>
      </c>
      <c r="G158" s="9">
        <v>109649.47122756997</v>
      </c>
      <c r="H158" s="9">
        <v>5065.3399999999992</v>
      </c>
      <c r="I158" s="124">
        <f t="shared" si="8"/>
        <v>912002.16539081954</v>
      </c>
      <c r="J158" s="124">
        <f t="shared" si="9"/>
        <v>8.3174333189261027</v>
      </c>
      <c r="K158" s="125">
        <f t="shared" si="10"/>
        <v>9.1502425259863823E-2</v>
      </c>
      <c r="L158" s="150">
        <f t="shared" si="11"/>
        <v>21.647011104401678</v>
      </c>
    </row>
    <row r="159" spans="1:12" s="100" customFormat="1" x14ac:dyDescent="0.25">
      <c r="A159" s="100" t="s">
        <v>15</v>
      </c>
      <c r="B159" s="100">
        <v>17</v>
      </c>
      <c r="C159" s="100" t="s">
        <v>30</v>
      </c>
      <c r="D159" s="100" t="s">
        <v>17</v>
      </c>
      <c r="E159" s="124">
        <v>6845395.8766270438</v>
      </c>
      <c r="F159" s="124">
        <v>1398025.9496937387</v>
      </c>
      <c r="G159" s="9">
        <v>1248596.8025700545</v>
      </c>
      <c r="H159" s="9">
        <v>34115.720000000219</v>
      </c>
      <c r="I159" s="124">
        <f t="shared" si="8"/>
        <v>5447369.9269333053</v>
      </c>
      <c r="J159" s="124">
        <f t="shared" si="9"/>
        <v>4.3627934299692965</v>
      </c>
      <c r="K159" s="125">
        <f t="shared" si="10"/>
        <v>0.20422864869907173</v>
      </c>
      <c r="L159" s="150">
        <f t="shared" si="11"/>
        <v>36.59887003909185</v>
      </c>
    </row>
    <row r="160" spans="1:12" s="100" customFormat="1" x14ac:dyDescent="0.25">
      <c r="A160" s="100" t="s">
        <v>15</v>
      </c>
      <c r="B160" s="100">
        <v>17</v>
      </c>
      <c r="C160" s="100" t="s">
        <v>30</v>
      </c>
      <c r="D160" s="100" t="s">
        <v>20</v>
      </c>
      <c r="E160" s="124">
        <v>939940.28301917529</v>
      </c>
      <c r="F160" s="124">
        <v>127344.30809027214</v>
      </c>
      <c r="G160" s="9">
        <v>148650.03379731716</v>
      </c>
      <c r="H160" s="9">
        <v>4836</v>
      </c>
      <c r="I160" s="124">
        <f t="shared" si="8"/>
        <v>812595.97492890316</v>
      </c>
      <c r="J160" s="124">
        <f t="shared" si="9"/>
        <v>5.4665038020567804</v>
      </c>
      <c r="K160" s="125">
        <f t="shared" si="10"/>
        <v>0.13548127513083111</v>
      </c>
      <c r="L160" s="150">
        <f t="shared" si="11"/>
        <v>30.738220388196268</v>
      </c>
    </row>
    <row r="161" spans="1:12" s="100" customFormat="1" x14ac:dyDescent="0.25">
      <c r="A161" s="100" t="s">
        <v>15</v>
      </c>
      <c r="B161" s="100">
        <v>17</v>
      </c>
      <c r="C161" s="100" t="s">
        <v>30</v>
      </c>
      <c r="D161" s="100" t="s">
        <v>21</v>
      </c>
      <c r="E161" s="124">
        <v>791768.99983202817</v>
      </c>
      <c r="F161" s="124">
        <v>101082.4033800348</v>
      </c>
      <c r="G161" s="9">
        <v>120134.26301604851</v>
      </c>
      <c r="H161" s="9">
        <v>4055.9399999999969</v>
      </c>
      <c r="I161" s="124">
        <f t="shared" si="8"/>
        <v>690686.59645199333</v>
      </c>
      <c r="J161" s="124">
        <f t="shared" si="9"/>
        <v>5.7492889964266549</v>
      </c>
      <c r="K161" s="125">
        <f t="shared" si="10"/>
        <v>0.12766653329630129</v>
      </c>
      <c r="L161" s="150">
        <f t="shared" si="11"/>
        <v>29.61933929398576</v>
      </c>
    </row>
    <row r="162" spans="1:12" s="100" customFormat="1" x14ac:dyDescent="0.25">
      <c r="A162" s="100" t="s">
        <v>15</v>
      </c>
      <c r="B162" s="100">
        <v>18</v>
      </c>
      <c r="C162" s="100" t="s">
        <v>30</v>
      </c>
      <c r="D162" s="100" t="s">
        <v>17</v>
      </c>
      <c r="E162" s="124">
        <v>10726000.278841773</v>
      </c>
      <c r="F162" s="124">
        <v>1884211.3789445132</v>
      </c>
      <c r="G162" s="9">
        <v>2250408.907559217</v>
      </c>
      <c r="H162" s="9">
        <v>55580.940000000061</v>
      </c>
      <c r="I162" s="124">
        <f t="shared" si="8"/>
        <v>8841788.8998972606</v>
      </c>
      <c r="J162" s="124">
        <f t="shared" si="9"/>
        <v>3.9289699175102464</v>
      </c>
      <c r="K162" s="125">
        <f t="shared" si="10"/>
        <v>0.17566766082053245</v>
      </c>
      <c r="L162" s="150">
        <f t="shared" si="11"/>
        <v>40.488860166078773</v>
      </c>
    </row>
    <row r="163" spans="1:12" s="100" customFormat="1" x14ac:dyDescent="0.25">
      <c r="A163" s="100" t="s">
        <v>15</v>
      </c>
      <c r="B163" s="100">
        <v>18</v>
      </c>
      <c r="C163" s="100" t="s">
        <v>30</v>
      </c>
      <c r="D163" s="100" t="s">
        <v>20</v>
      </c>
      <c r="E163" s="124">
        <v>1839264.6606338583</v>
      </c>
      <c r="F163" s="124">
        <v>229262.10307295318</v>
      </c>
      <c r="G163" s="9">
        <v>326814.73573366954</v>
      </c>
      <c r="H163" s="9">
        <v>9535.9599999999991</v>
      </c>
      <c r="I163" s="124">
        <f t="shared" si="8"/>
        <v>1610002.5575609051</v>
      </c>
      <c r="J163" s="124">
        <f t="shared" si="9"/>
        <v>4.9263462797862978</v>
      </c>
      <c r="K163" s="125">
        <f t="shared" si="10"/>
        <v>0.12464878382099916</v>
      </c>
      <c r="L163" s="150">
        <f t="shared" si="11"/>
        <v>34.271823259920296</v>
      </c>
    </row>
    <row r="164" spans="1:12" s="100" customFormat="1" x14ac:dyDescent="0.25">
      <c r="A164" s="100" t="s">
        <v>15</v>
      </c>
      <c r="B164" s="100">
        <v>18</v>
      </c>
      <c r="C164" s="100" t="s">
        <v>30</v>
      </c>
      <c r="D164" s="100" t="s">
        <v>21</v>
      </c>
      <c r="E164" s="124">
        <v>1577673.5685390867</v>
      </c>
      <c r="F164" s="124">
        <v>211636.16535446377</v>
      </c>
      <c r="G164" s="9">
        <v>293728.72428955598</v>
      </c>
      <c r="H164" s="9">
        <v>7916.6600000000026</v>
      </c>
      <c r="I164" s="124">
        <f t="shared" si="8"/>
        <v>1366037.403184623</v>
      </c>
      <c r="J164" s="124">
        <f t="shared" si="9"/>
        <v>4.6506769349462456</v>
      </c>
      <c r="K164" s="125">
        <f t="shared" si="10"/>
        <v>0.13414445774764241</v>
      </c>
      <c r="L164" s="150">
        <f t="shared" si="11"/>
        <v>37.102606944033958</v>
      </c>
    </row>
    <row r="165" spans="1:12" s="100" customFormat="1" x14ac:dyDescent="0.25">
      <c r="A165" s="100" t="s">
        <v>15</v>
      </c>
      <c r="B165" s="100">
        <v>19</v>
      </c>
      <c r="C165" s="100" t="s">
        <v>30</v>
      </c>
      <c r="D165" s="100" t="s">
        <v>17</v>
      </c>
      <c r="E165" s="124">
        <v>4680906.031336966</v>
      </c>
      <c r="F165" s="124">
        <v>745369.40539666777</v>
      </c>
      <c r="G165" s="9">
        <v>801916.45845757588</v>
      </c>
      <c r="H165" s="9">
        <v>21714.98000000001</v>
      </c>
      <c r="I165" s="124">
        <f t="shared" si="8"/>
        <v>3935536.6259402982</v>
      </c>
      <c r="J165" s="124">
        <f t="shared" si="9"/>
        <v>4.9076641144265798</v>
      </c>
      <c r="K165" s="125">
        <f t="shared" si="10"/>
        <v>0.1592361394154658</v>
      </c>
      <c r="L165" s="150">
        <f t="shared" si="11"/>
        <v>36.929182456422964</v>
      </c>
    </row>
    <row r="166" spans="1:12" s="100" customFormat="1" x14ac:dyDescent="0.25">
      <c r="A166" s="100" t="s">
        <v>15</v>
      </c>
      <c r="B166" s="100">
        <v>19</v>
      </c>
      <c r="C166" s="100" t="s">
        <v>30</v>
      </c>
      <c r="D166" s="100" t="s">
        <v>20</v>
      </c>
      <c r="E166" s="124">
        <v>651289.62014505954</v>
      </c>
      <c r="F166" s="124">
        <v>82075.916285544721</v>
      </c>
      <c r="G166" s="9">
        <v>103583.4777195543</v>
      </c>
      <c r="H166" s="9">
        <v>3038.9699999999993</v>
      </c>
      <c r="I166" s="124">
        <f t="shared" si="8"/>
        <v>569213.70385951479</v>
      </c>
      <c r="J166" s="124">
        <f t="shared" si="9"/>
        <v>5.4952171561629237</v>
      </c>
      <c r="K166" s="125">
        <f t="shared" si="10"/>
        <v>0.12602061164012446</v>
      </c>
      <c r="L166" s="150">
        <f t="shared" si="11"/>
        <v>34.085060964588109</v>
      </c>
    </row>
    <row r="167" spans="1:12" s="100" customFormat="1" x14ac:dyDescent="0.25">
      <c r="A167" s="100" t="s">
        <v>15</v>
      </c>
      <c r="B167" s="100">
        <v>19</v>
      </c>
      <c r="C167" s="100" t="s">
        <v>30</v>
      </c>
      <c r="D167" s="100" t="s">
        <v>21</v>
      </c>
      <c r="E167" s="124">
        <v>658696.85684264346</v>
      </c>
      <c r="F167" s="124">
        <v>69517.26331988594</v>
      </c>
      <c r="G167" s="9">
        <v>86535.836935655927</v>
      </c>
      <c r="H167" s="9">
        <v>3076.860000000001</v>
      </c>
      <c r="I167" s="124">
        <f t="shared" si="8"/>
        <v>589179.59352275752</v>
      </c>
      <c r="J167" s="124">
        <f t="shared" si="9"/>
        <v>6.8085040185240757</v>
      </c>
      <c r="K167" s="125">
        <f t="shared" si="10"/>
        <v>0.10553756648104512</v>
      </c>
      <c r="L167" s="150">
        <f t="shared" si="11"/>
        <v>28.124723560921165</v>
      </c>
    </row>
    <row r="168" spans="1:12" s="100" customFormat="1" x14ac:dyDescent="0.25">
      <c r="A168" s="100" t="s">
        <v>15</v>
      </c>
      <c r="B168" s="100">
        <v>21</v>
      </c>
      <c r="C168" s="100" t="s">
        <v>30</v>
      </c>
      <c r="D168" s="100" t="s">
        <v>17</v>
      </c>
      <c r="E168" s="124">
        <v>10991929.221021667</v>
      </c>
      <c r="F168" s="124">
        <v>1932580.2491641764</v>
      </c>
      <c r="G168" s="9">
        <v>2490778.0494207046</v>
      </c>
      <c r="H168" s="9">
        <v>56294.910000000229</v>
      </c>
      <c r="I168" s="124">
        <f t="shared" si="8"/>
        <v>9059348.97185749</v>
      </c>
      <c r="J168" s="124">
        <f t="shared" si="9"/>
        <v>3.6371562588503132</v>
      </c>
      <c r="K168" s="125">
        <f t="shared" si="10"/>
        <v>0.17581811257192109</v>
      </c>
      <c r="L168" s="150">
        <f t="shared" si="11"/>
        <v>44.245173309997199</v>
      </c>
    </row>
    <row r="169" spans="1:12" s="100" customFormat="1" x14ac:dyDescent="0.25">
      <c r="A169" s="100" t="s">
        <v>15</v>
      </c>
      <c r="B169" s="100">
        <v>21</v>
      </c>
      <c r="C169" s="100" t="s">
        <v>30</v>
      </c>
      <c r="D169" s="100" t="s">
        <v>20</v>
      </c>
      <c r="E169" s="124">
        <v>2036304.2365857051</v>
      </c>
      <c r="F169" s="124">
        <v>261326.20323903623</v>
      </c>
      <c r="G169" s="9">
        <v>389590.71506080852</v>
      </c>
      <c r="H169" s="9">
        <v>10444.240000000005</v>
      </c>
      <c r="I169" s="124">
        <f t="shared" si="8"/>
        <v>1774978.0333466688</v>
      </c>
      <c r="J169" s="124">
        <f t="shared" si="9"/>
        <v>4.5560070215472788</v>
      </c>
      <c r="K169" s="125">
        <f t="shared" si="10"/>
        <v>0.12833357537830639</v>
      </c>
      <c r="L169" s="150">
        <f t="shared" si="11"/>
        <v>37.301968842233457</v>
      </c>
    </row>
    <row r="170" spans="1:12" s="100" customFormat="1" x14ac:dyDescent="0.25">
      <c r="A170" s="100" t="s">
        <v>15</v>
      </c>
      <c r="B170" s="100">
        <v>21</v>
      </c>
      <c r="C170" s="100" t="s">
        <v>30</v>
      </c>
      <c r="D170" s="100" t="s">
        <v>21</v>
      </c>
      <c r="E170" s="124">
        <v>1604017.7849181287</v>
      </c>
      <c r="F170" s="124">
        <v>212225.60400069715</v>
      </c>
      <c r="G170" s="9">
        <v>314989.78258876893</v>
      </c>
      <c r="H170" s="9">
        <v>8126.9599999999946</v>
      </c>
      <c r="I170" s="124">
        <f t="shared" si="8"/>
        <v>1391792.1809174316</v>
      </c>
      <c r="J170" s="124">
        <f t="shared" si="9"/>
        <v>4.4185311964054055</v>
      </c>
      <c r="K170" s="125">
        <f t="shared" si="10"/>
        <v>0.13230875991286434</v>
      </c>
      <c r="L170" s="150">
        <f t="shared" si="11"/>
        <v>38.758623469140879</v>
      </c>
    </row>
    <row r="171" spans="1:12" s="100" customFormat="1" x14ac:dyDescent="0.25">
      <c r="A171" s="100" t="s">
        <v>15</v>
      </c>
      <c r="B171" s="100">
        <v>22</v>
      </c>
      <c r="C171" s="100" t="s">
        <v>30</v>
      </c>
      <c r="D171" s="100" t="s">
        <v>17</v>
      </c>
      <c r="E171" s="124">
        <v>8331825.6226679636</v>
      </c>
      <c r="F171" s="124">
        <v>1232739.3163747094</v>
      </c>
      <c r="G171" s="9">
        <v>1197708.0129833156</v>
      </c>
      <c r="H171" s="9">
        <v>43904.51</v>
      </c>
      <c r="I171" s="124">
        <f t="shared" si="8"/>
        <v>7099086.3062932547</v>
      </c>
      <c r="J171" s="124">
        <f t="shared" si="9"/>
        <v>5.9272261931440768</v>
      </c>
      <c r="K171" s="125">
        <f t="shared" si="10"/>
        <v>0.14795548685282847</v>
      </c>
      <c r="L171" s="150">
        <f t="shared" si="11"/>
        <v>27.279840111717807</v>
      </c>
    </row>
    <row r="172" spans="1:12" s="100" customFormat="1" x14ac:dyDescent="0.25">
      <c r="A172" s="100" t="s">
        <v>15</v>
      </c>
      <c r="B172" s="100">
        <v>22</v>
      </c>
      <c r="C172" s="100" t="s">
        <v>30</v>
      </c>
      <c r="D172" s="100" t="s">
        <v>20</v>
      </c>
      <c r="E172" s="124">
        <v>1225289.9909492056</v>
      </c>
      <c r="F172" s="124">
        <v>131848.4055251549</v>
      </c>
      <c r="G172" s="9">
        <v>155207.6964097787</v>
      </c>
      <c r="H172" s="9">
        <v>6550.0900000000029</v>
      </c>
      <c r="I172" s="124">
        <f t="shared" si="8"/>
        <v>1093441.5854240507</v>
      </c>
      <c r="J172" s="124">
        <f t="shared" si="9"/>
        <v>7.0450216755820589</v>
      </c>
      <c r="K172" s="125">
        <f t="shared" si="10"/>
        <v>0.10760587819950672</v>
      </c>
      <c r="L172" s="150">
        <f t="shared" si="11"/>
        <v>23.69550592583898</v>
      </c>
    </row>
    <row r="173" spans="1:12" s="100" customFormat="1" x14ac:dyDescent="0.25">
      <c r="A173" s="100" t="s">
        <v>15</v>
      </c>
      <c r="B173" s="100">
        <v>22</v>
      </c>
      <c r="C173" s="100" t="s">
        <v>30</v>
      </c>
      <c r="D173" s="100" t="s">
        <v>21</v>
      </c>
      <c r="E173" s="124">
        <v>1002636.3025938829</v>
      </c>
      <c r="F173" s="124">
        <v>109312.89535190018</v>
      </c>
      <c r="G173" s="9">
        <v>131743.46262988425</v>
      </c>
      <c r="H173" s="9">
        <v>5406.0100000000011</v>
      </c>
      <c r="I173" s="124">
        <f t="shared" si="8"/>
        <v>893323.40724198276</v>
      </c>
      <c r="J173" s="124">
        <f t="shared" si="9"/>
        <v>6.7807797776778962</v>
      </c>
      <c r="K173" s="125">
        <f t="shared" si="10"/>
        <v>0.10902547121932536</v>
      </c>
      <c r="L173" s="150">
        <f t="shared" si="11"/>
        <v>24.369814822740658</v>
      </c>
    </row>
    <row r="174" spans="1:12" s="100" customFormat="1" x14ac:dyDescent="0.25">
      <c r="A174" s="100" t="s">
        <v>15</v>
      </c>
      <c r="B174" s="100">
        <v>25</v>
      </c>
      <c r="C174" s="100" t="s">
        <v>30</v>
      </c>
      <c r="D174" s="100" t="s">
        <v>17</v>
      </c>
      <c r="E174" s="124">
        <v>2284377.3429510207</v>
      </c>
      <c r="F174" s="124">
        <v>316151.94668463198</v>
      </c>
      <c r="G174" s="9">
        <v>221484.48423376327</v>
      </c>
      <c r="H174" s="9">
        <v>11220.980000000043</v>
      </c>
      <c r="I174" s="124">
        <f t="shared" si="8"/>
        <v>1968225.3962663887</v>
      </c>
      <c r="J174" s="124">
        <f t="shared" si="9"/>
        <v>8.8865159249216195</v>
      </c>
      <c r="K174" s="125">
        <f t="shared" si="10"/>
        <v>0.13839742705389396</v>
      </c>
      <c r="L174" s="150">
        <f t="shared" si="11"/>
        <v>19.738426076310841</v>
      </c>
    </row>
    <row r="175" spans="1:12" s="100" customFormat="1" x14ac:dyDescent="0.25">
      <c r="A175" s="100" t="s">
        <v>15</v>
      </c>
      <c r="B175" s="100">
        <v>25</v>
      </c>
      <c r="C175" s="100" t="s">
        <v>30</v>
      </c>
      <c r="D175" s="100" t="s">
        <v>20</v>
      </c>
      <c r="E175" s="124">
        <v>161566.84744191662</v>
      </c>
      <c r="F175" s="124">
        <v>8706.1197259728033</v>
      </c>
      <c r="G175" s="9">
        <v>9710.9834511017052</v>
      </c>
      <c r="H175" s="9">
        <v>878.79999999999927</v>
      </c>
      <c r="I175" s="124">
        <f t="shared" si="8"/>
        <v>152860.72771594382</v>
      </c>
      <c r="J175" s="124">
        <f t="shared" si="9"/>
        <v>15.741014129583535</v>
      </c>
      <c r="K175" s="125">
        <f t="shared" si="10"/>
        <v>5.3885557983067406E-2</v>
      </c>
      <c r="L175" s="150">
        <f t="shared" si="11"/>
        <v>11.050277026742959</v>
      </c>
    </row>
    <row r="176" spans="1:12" s="100" customFormat="1" x14ac:dyDescent="0.25">
      <c r="A176" s="100" t="s">
        <v>15</v>
      </c>
      <c r="B176" s="100">
        <v>54</v>
      </c>
      <c r="C176" s="100" t="s">
        <v>30</v>
      </c>
      <c r="D176" s="100" t="s">
        <v>17</v>
      </c>
      <c r="E176" s="124">
        <v>7918278.5063733058</v>
      </c>
      <c r="F176" s="124">
        <v>1218295.5300324718</v>
      </c>
      <c r="G176" s="9">
        <v>1235406.7934305321</v>
      </c>
      <c r="H176" s="9">
        <v>40675.120000000148</v>
      </c>
      <c r="I176" s="124">
        <f t="shared" si="8"/>
        <v>6699982.9763408341</v>
      </c>
      <c r="J176" s="124">
        <f t="shared" si="9"/>
        <v>5.4233010632360417</v>
      </c>
      <c r="K176" s="125">
        <f t="shared" si="10"/>
        <v>0.1538586359461698</v>
      </c>
      <c r="L176" s="150">
        <f t="shared" si="11"/>
        <v>30.372542070694017</v>
      </c>
    </row>
    <row r="177" spans="1:12" s="100" customFormat="1" x14ac:dyDescent="0.25">
      <c r="A177" s="100" t="s">
        <v>15</v>
      </c>
      <c r="B177" s="100">
        <v>54</v>
      </c>
      <c r="C177" s="100" t="s">
        <v>30</v>
      </c>
      <c r="D177" s="100" t="s">
        <v>20</v>
      </c>
      <c r="E177" s="124">
        <v>1187163.8138492755</v>
      </c>
      <c r="F177" s="124">
        <v>166653.35647653721</v>
      </c>
      <c r="G177" s="9">
        <v>182439.31877057478</v>
      </c>
      <c r="H177" s="9">
        <v>6186.4400000000014</v>
      </c>
      <c r="I177" s="124">
        <f t="shared" si="8"/>
        <v>1020510.4573727383</v>
      </c>
      <c r="J177" s="124">
        <f t="shared" si="9"/>
        <v>5.5936980265535503</v>
      </c>
      <c r="K177" s="125">
        <f t="shared" si="10"/>
        <v>0.14037941060229775</v>
      </c>
      <c r="L177" s="150">
        <f t="shared" si="11"/>
        <v>29.490194485127915</v>
      </c>
    </row>
    <row r="178" spans="1:12" s="100" customFormat="1" x14ac:dyDescent="0.25">
      <c r="A178" s="100" t="s">
        <v>15</v>
      </c>
      <c r="B178" s="100">
        <v>54</v>
      </c>
      <c r="C178" s="100" t="s">
        <v>30</v>
      </c>
      <c r="D178" s="100" t="s">
        <v>21</v>
      </c>
      <c r="E178" s="124">
        <v>788575.71678737027</v>
      </c>
      <c r="F178" s="124">
        <v>119370.48171842312</v>
      </c>
      <c r="G178" s="9">
        <v>129585.92731923572</v>
      </c>
      <c r="H178" s="9">
        <v>3970.6800000000017</v>
      </c>
      <c r="I178" s="124">
        <f t="shared" si="8"/>
        <v>669205.23506894719</v>
      </c>
      <c r="J178" s="124">
        <f t="shared" si="9"/>
        <v>5.1641813961816707</v>
      </c>
      <c r="K178" s="125">
        <f t="shared" si="10"/>
        <v>0.15137478770552848</v>
      </c>
      <c r="L178" s="150">
        <f t="shared" si="11"/>
        <v>32.635701521964918</v>
      </c>
    </row>
    <row r="179" spans="1:12" s="100" customFormat="1" x14ac:dyDescent="0.25">
      <c r="A179" s="100" t="s">
        <v>15</v>
      </c>
      <c r="B179" s="100">
        <v>59</v>
      </c>
      <c r="C179" s="100" t="s">
        <v>30</v>
      </c>
      <c r="D179" s="100" t="s">
        <v>17</v>
      </c>
      <c r="E179" s="124">
        <v>1040970.4487050353</v>
      </c>
      <c r="F179" s="124">
        <v>235485.77926959679</v>
      </c>
      <c r="G179" s="9">
        <v>145921.99636125675</v>
      </c>
      <c r="H179" s="9">
        <v>4241.1099999999788</v>
      </c>
      <c r="I179" s="124">
        <f t="shared" si="8"/>
        <v>805484.66943543847</v>
      </c>
      <c r="J179" s="124">
        <f t="shared" si="9"/>
        <v>5.5199674450815008</v>
      </c>
      <c r="K179" s="125">
        <f t="shared" si="10"/>
        <v>0.2262175449481208</v>
      </c>
      <c r="L179" s="150">
        <f t="shared" si="11"/>
        <v>34.406557802381329</v>
      </c>
    </row>
    <row r="180" spans="1:12" s="100" customFormat="1" x14ac:dyDescent="0.25">
      <c r="A180" s="100" t="s">
        <v>15</v>
      </c>
      <c r="B180" s="100">
        <v>61</v>
      </c>
      <c r="C180" s="100" t="s">
        <v>30</v>
      </c>
      <c r="D180" s="100" t="s">
        <v>17</v>
      </c>
      <c r="E180" s="124">
        <v>4211065.686089674</v>
      </c>
      <c r="F180" s="124">
        <v>697768.13841635699</v>
      </c>
      <c r="G180" s="9">
        <v>589988.40346275724</v>
      </c>
      <c r="H180" s="9">
        <v>22241.300000000032</v>
      </c>
      <c r="I180" s="124">
        <f t="shared" si="8"/>
        <v>3513297.5476733171</v>
      </c>
      <c r="J180" s="124">
        <f t="shared" si="9"/>
        <v>5.9548586498532634</v>
      </c>
      <c r="K180" s="125">
        <f t="shared" si="10"/>
        <v>0.16569870679559334</v>
      </c>
      <c r="L180" s="150">
        <f t="shared" si="11"/>
        <v>26.526704979599053</v>
      </c>
    </row>
    <row r="181" spans="1:12" s="100" customFormat="1" x14ac:dyDescent="0.25">
      <c r="A181" s="100" t="s">
        <v>15</v>
      </c>
      <c r="B181" s="100">
        <v>61</v>
      </c>
      <c r="C181" s="100" t="s">
        <v>30</v>
      </c>
      <c r="D181" s="100" t="s">
        <v>20</v>
      </c>
      <c r="E181" s="124">
        <v>308289.72233813815</v>
      </c>
      <c r="F181" s="124">
        <v>25649.435339744548</v>
      </c>
      <c r="G181" s="9">
        <v>30220.016221362639</v>
      </c>
      <c r="H181" s="9">
        <v>1586.6800000000003</v>
      </c>
      <c r="I181" s="124">
        <f t="shared" si="8"/>
        <v>282640.2869983936</v>
      </c>
      <c r="J181" s="124">
        <f t="shared" si="9"/>
        <v>9.3527510021187261</v>
      </c>
      <c r="K181" s="125">
        <f t="shared" si="10"/>
        <v>8.3199125631608792E-2</v>
      </c>
      <c r="L181" s="150">
        <f t="shared" si="11"/>
        <v>19.046068659945693</v>
      </c>
    </row>
    <row r="182" spans="1:12" s="100" customFormat="1" x14ac:dyDescent="0.25">
      <c r="A182" s="100" t="s">
        <v>15</v>
      </c>
      <c r="B182" s="100">
        <v>62</v>
      </c>
      <c r="C182" s="100" t="s">
        <v>30</v>
      </c>
      <c r="D182" s="100" t="s">
        <v>17</v>
      </c>
      <c r="E182" s="124">
        <v>4541830.8112151343</v>
      </c>
      <c r="F182" s="124">
        <v>553456.21909825457</v>
      </c>
      <c r="G182" s="9">
        <v>613798.05034767382</v>
      </c>
      <c r="H182" s="9">
        <v>22834.690000000057</v>
      </c>
      <c r="I182" s="124">
        <f t="shared" si="8"/>
        <v>3988374.5921168798</v>
      </c>
      <c r="J182" s="124">
        <f t="shared" si="9"/>
        <v>6.4978612914422644</v>
      </c>
      <c r="K182" s="125">
        <f t="shared" si="10"/>
        <v>0.12185751563699955</v>
      </c>
      <c r="L182" s="150">
        <f t="shared" si="11"/>
        <v>26.880069330815189</v>
      </c>
    </row>
    <row r="183" spans="1:12" s="100" customFormat="1" x14ac:dyDescent="0.25">
      <c r="A183" s="100" t="s">
        <v>15</v>
      </c>
      <c r="B183" s="100">
        <v>62</v>
      </c>
      <c r="C183" s="100" t="s">
        <v>30</v>
      </c>
      <c r="D183" s="100" t="s">
        <v>20</v>
      </c>
      <c r="E183" s="124">
        <v>744655.9065237412</v>
      </c>
      <c r="F183" s="124">
        <v>63494.198645329445</v>
      </c>
      <c r="G183" s="9">
        <v>84182.256349184041</v>
      </c>
      <c r="H183" s="9">
        <v>3747.6400000000026</v>
      </c>
      <c r="I183" s="124">
        <f t="shared" si="8"/>
        <v>681161.70787841175</v>
      </c>
      <c r="J183" s="124">
        <f t="shared" si="9"/>
        <v>8.0915116488798429</v>
      </c>
      <c r="K183" s="125">
        <f t="shared" si="10"/>
        <v>8.5266494348695696E-2</v>
      </c>
      <c r="L183" s="150">
        <f t="shared" si="11"/>
        <v>22.462738243050023</v>
      </c>
    </row>
    <row r="184" spans="1:12" s="100" customFormat="1" x14ac:dyDescent="0.25">
      <c r="A184" s="100" t="s">
        <v>15</v>
      </c>
      <c r="B184" s="100">
        <v>62</v>
      </c>
      <c r="C184" s="100" t="s">
        <v>30</v>
      </c>
      <c r="D184" s="100" t="s">
        <v>21</v>
      </c>
      <c r="E184" s="124">
        <v>503833.69135821756</v>
      </c>
      <c r="F184" s="124">
        <v>46339.967522571205</v>
      </c>
      <c r="G184" s="9">
        <v>59768.914487922593</v>
      </c>
      <c r="H184" s="9">
        <v>2424.4</v>
      </c>
      <c r="I184" s="124">
        <f t="shared" si="8"/>
        <v>457493.72383564635</v>
      </c>
      <c r="J184" s="124">
        <f t="shared" si="9"/>
        <v>7.6543756525491418</v>
      </c>
      <c r="K184" s="125">
        <f t="shared" si="10"/>
        <v>9.1974729593111398E-2</v>
      </c>
      <c r="L184" s="150">
        <f t="shared" si="11"/>
        <v>24.653074776407603</v>
      </c>
    </row>
    <row r="185" spans="1:12" s="100" customFormat="1" x14ac:dyDescent="0.25">
      <c r="A185" s="100" t="s">
        <v>15</v>
      </c>
      <c r="B185" s="100">
        <v>63</v>
      </c>
      <c r="C185" s="100" t="s">
        <v>30</v>
      </c>
      <c r="D185" s="100" t="s">
        <v>17</v>
      </c>
      <c r="E185" s="124">
        <v>5815474.3347523287</v>
      </c>
      <c r="F185" s="124">
        <v>965812.33678540145</v>
      </c>
      <c r="G185" s="9">
        <v>964417.24658330157</v>
      </c>
      <c r="H185" s="9">
        <v>31356.989999999976</v>
      </c>
      <c r="I185" s="124">
        <f t="shared" si="8"/>
        <v>4849661.9979669275</v>
      </c>
      <c r="J185" s="124">
        <f t="shared" si="9"/>
        <v>5.028593189460385</v>
      </c>
      <c r="K185" s="125">
        <f t="shared" si="10"/>
        <v>0.16607627876781503</v>
      </c>
      <c r="L185" s="150">
        <f t="shared" si="11"/>
        <v>30.756053007106303</v>
      </c>
    </row>
    <row r="186" spans="1:12" s="100" customFormat="1" x14ac:dyDescent="0.25">
      <c r="A186" s="100" t="s">
        <v>15</v>
      </c>
      <c r="B186" s="100">
        <v>63</v>
      </c>
      <c r="C186" s="100" t="s">
        <v>30</v>
      </c>
      <c r="D186" s="100" t="s">
        <v>20</v>
      </c>
      <c r="E186" s="124">
        <v>1059174.3744958697</v>
      </c>
      <c r="F186" s="124">
        <v>110559.24965017136</v>
      </c>
      <c r="G186" s="9">
        <v>130843.10654832516</v>
      </c>
      <c r="H186" s="9">
        <v>5551.6699999999983</v>
      </c>
      <c r="I186" s="124">
        <f t="shared" si="8"/>
        <v>948615.12484569836</v>
      </c>
      <c r="J186" s="124">
        <f t="shared" si="9"/>
        <v>7.2500198892429992</v>
      </c>
      <c r="K186" s="125">
        <f t="shared" si="10"/>
        <v>0.1043824815935466</v>
      </c>
      <c r="L186" s="150">
        <f t="shared" si="11"/>
        <v>23.568242807718253</v>
      </c>
    </row>
    <row r="187" spans="1:12" s="100" customFormat="1" x14ac:dyDescent="0.25">
      <c r="A187" s="100" t="s">
        <v>15</v>
      </c>
      <c r="B187" s="100">
        <v>63</v>
      </c>
      <c r="C187" s="100" t="s">
        <v>30</v>
      </c>
      <c r="D187" s="100" t="s">
        <v>21</v>
      </c>
      <c r="E187" s="124">
        <v>1103055.8358638112</v>
      </c>
      <c r="F187" s="124">
        <v>90913.321842709804</v>
      </c>
      <c r="G187" s="9">
        <v>108132.97285056606</v>
      </c>
      <c r="H187" s="9">
        <v>5678.6399999999967</v>
      </c>
      <c r="I187" s="124">
        <f t="shared" si="8"/>
        <v>1012142.5140211014</v>
      </c>
      <c r="J187" s="124">
        <f t="shared" si="9"/>
        <v>9.3601654272451</v>
      </c>
      <c r="K187" s="125">
        <f t="shared" si="10"/>
        <v>8.2419510315644998E-2</v>
      </c>
      <c r="L187" s="150">
        <f t="shared" si="11"/>
        <v>19.042054585352499</v>
      </c>
    </row>
    <row r="188" spans="1:12" s="100" customFormat="1" x14ac:dyDescent="0.25">
      <c r="A188" s="100" t="s">
        <v>15</v>
      </c>
      <c r="B188" s="100">
        <v>64</v>
      </c>
      <c r="C188" s="100" t="s">
        <v>30</v>
      </c>
      <c r="D188" s="100" t="s">
        <v>17</v>
      </c>
      <c r="E188" s="124">
        <v>6004698.1107717706</v>
      </c>
      <c r="F188" s="124">
        <v>849304.36879107764</v>
      </c>
      <c r="G188" s="9">
        <v>941570.19237544376</v>
      </c>
      <c r="H188" s="9">
        <v>30273.859999999971</v>
      </c>
      <c r="I188" s="124">
        <f t="shared" si="8"/>
        <v>5155393.7419806933</v>
      </c>
      <c r="J188" s="124">
        <f t="shared" si="9"/>
        <v>5.4753153654688127</v>
      </c>
      <c r="K188" s="125">
        <f t="shared" si="10"/>
        <v>0.14143997801779887</v>
      </c>
      <c r="L188" s="150">
        <f t="shared" si="11"/>
        <v>31.101755520288613</v>
      </c>
    </row>
    <row r="189" spans="1:12" s="100" customFormat="1" x14ac:dyDescent="0.25">
      <c r="A189" s="100" t="s">
        <v>15</v>
      </c>
      <c r="B189" s="100">
        <v>64</v>
      </c>
      <c r="C189" s="100" t="s">
        <v>30</v>
      </c>
      <c r="D189" s="100" t="s">
        <v>20</v>
      </c>
      <c r="E189" s="124">
        <v>1006822.2320538079</v>
      </c>
      <c r="F189" s="124">
        <v>97859.006866420968</v>
      </c>
      <c r="G189" s="9">
        <v>129320.38451177128</v>
      </c>
      <c r="H189" s="9">
        <v>5159.0400000000027</v>
      </c>
      <c r="I189" s="124">
        <f t="shared" si="8"/>
        <v>908963.22518738697</v>
      </c>
      <c r="J189" s="124">
        <f t="shared" si="9"/>
        <v>7.0287698928443056</v>
      </c>
      <c r="K189" s="125">
        <f t="shared" si="10"/>
        <v>9.7195913787878147E-2</v>
      </c>
      <c r="L189" s="150">
        <f t="shared" si="11"/>
        <v>25.066753603726898</v>
      </c>
    </row>
    <row r="190" spans="1:12" s="100" customFormat="1" x14ac:dyDescent="0.25">
      <c r="A190" s="100" t="s">
        <v>15</v>
      </c>
      <c r="B190" s="100">
        <v>64</v>
      </c>
      <c r="C190" s="100" t="s">
        <v>30</v>
      </c>
      <c r="D190" s="100" t="s">
        <v>21</v>
      </c>
      <c r="E190" s="124">
        <v>786016.66547906585</v>
      </c>
      <c r="F190" s="124">
        <v>98329.983718037474</v>
      </c>
      <c r="G190" s="9">
        <v>129173.09123575587</v>
      </c>
      <c r="H190" s="9">
        <v>3990.3099999999963</v>
      </c>
      <c r="I190" s="124">
        <f t="shared" si="8"/>
        <v>687686.68176102836</v>
      </c>
      <c r="J190" s="124">
        <f t="shared" si="9"/>
        <v>5.3237611268891945</v>
      </c>
      <c r="K190" s="125">
        <f t="shared" si="10"/>
        <v>0.12509910799169477</v>
      </c>
      <c r="L190" s="150">
        <f t="shared" si="11"/>
        <v>32.371693235802731</v>
      </c>
    </row>
    <row r="191" spans="1:12" s="100" customFormat="1" x14ac:dyDescent="0.25">
      <c r="A191" s="100" t="s">
        <v>15</v>
      </c>
      <c r="B191" s="100">
        <v>67</v>
      </c>
      <c r="C191" s="100" t="s">
        <v>30</v>
      </c>
      <c r="D191" s="100" t="s">
        <v>17</v>
      </c>
      <c r="E191" s="124">
        <v>2574536.8873746353</v>
      </c>
      <c r="F191" s="124">
        <v>239936.43997544167</v>
      </c>
      <c r="G191" s="9">
        <v>229020.29867215824</v>
      </c>
      <c r="H191" s="9">
        <v>13110.310000000047</v>
      </c>
      <c r="I191" s="124">
        <f t="shared" si="8"/>
        <v>2334600.4473991934</v>
      </c>
      <c r="J191" s="124">
        <f t="shared" si="9"/>
        <v>10.19385819045309</v>
      </c>
      <c r="K191" s="125">
        <f t="shared" si="10"/>
        <v>9.3195961243388928E-2</v>
      </c>
      <c r="L191" s="150">
        <f t="shared" si="11"/>
        <v>17.46871726695688</v>
      </c>
    </row>
    <row r="192" spans="1:12" s="100" customFormat="1" x14ac:dyDescent="0.25">
      <c r="A192" s="100" t="s">
        <v>15</v>
      </c>
      <c r="B192" s="100">
        <v>67</v>
      </c>
      <c r="C192" s="100" t="s">
        <v>30</v>
      </c>
      <c r="D192" s="100" t="s">
        <v>20</v>
      </c>
      <c r="E192" s="124">
        <v>428774.57779722015</v>
      </c>
      <c r="F192" s="124">
        <v>18545.833689615942</v>
      </c>
      <c r="G192" s="9">
        <v>23479.7929287693</v>
      </c>
      <c r="H192" s="9">
        <v>2035.2800000000022</v>
      </c>
      <c r="I192" s="124">
        <f t="shared" si="8"/>
        <v>410228.7441076042</v>
      </c>
      <c r="J192" s="124">
        <f t="shared" si="9"/>
        <v>17.471565671474021</v>
      </c>
      <c r="K192" s="125">
        <f t="shared" si="10"/>
        <v>4.3253109325867733E-2</v>
      </c>
      <c r="L192" s="150">
        <f t="shared" si="11"/>
        <v>11.536394466004321</v>
      </c>
    </row>
    <row r="193" spans="1:12" s="100" customFormat="1" x14ac:dyDescent="0.25">
      <c r="A193" s="100" t="s">
        <v>15</v>
      </c>
      <c r="B193" s="100">
        <v>67</v>
      </c>
      <c r="C193" s="100" t="s">
        <v>30</v>
      </c>
      <c r="D193" s="100" t="s">
        <v>21</v>
      </c>
      <c r="E193" s="124">
        <v>363380.86090672482</v>
      </c>
      <c r="F193" s="124">
        <v>13793.272978565865</v>
      </c>
      <c r="G193" s="9">
        <v>17451.141378053311</v>
      </c>
      <c r="H193" s="9">
        <v>1710.4200000000003</v>
      </c>
      <c r="I193" s="124">
        <f t="shared" si="8"/>
        <v>349587.58792815893</v>
      </c>
      <c r="J193" s="124">
        <f t="shared" si="9"/>
        <v>20.032362374177023</v>
      </c>
      <c r="K193" s="125">
        <f t="shared" si="10"/>
        <v>3.795817133612444E-2</v>
      </c>
      <c r="L193" s="150">
        <f t="shared" si="11"/>
        <v>10.202839874447976</v>
      </c>
    </row>
    <row r="194" spans="1:12" s="100" customFormat="1" x14ac:dyDescent="0.25">
      <c r="A194" s="100" t="s">
        <v>15</v>
      </c>
      <c r="B194" s="100">
        <v>68</v>
      </c>
      <c r="C194" s="100" t="s">
        <v>30</v>
      </c>
      <c r="D194" s="100" t="s">
        <v>17</v>
      </c>
      <c r="E194" s="124">
        <v>5121781.1606807476</v>
      </c>
      <c r="F194" s="124">
        <v>671019.37762256747</v>
      </c>
      <c r="G194" s="9">
        <v>712189.95872598013</v>
      </c>
      <c r="H194" s="9">
        <v>26300.989999999943</v>
      </c>
      <c r="I194" s="124">
        <f t="shared" ref="I194:I257" si="12">E194-F194</f>
        <v>4450761.7830581805</v>
      </c>
      <c r="J194" s="124">
        <f t="shared" ref="J194:J257" si="13">I194/G194</f>
        <v>6.2494026046366109</v>
      </c>
      <c r="K194" s="125">
        <f t="shared" ref="K194:K257" si="14">F194/E194</f>
        <v>0.13101289504008812</v>
      </c>
      <c r="L194" s="150">
        <f t="shared" ref="L194:L257" si="15">G194/H194</f>
        <v>27.078446808503468</v>
      </c>
    </row>
    <row r="195" spans="1:12" s="100" customFormat="1" x14ac:dyDescent="0.25">
      <c r="A195" s="100" t="s">
        <v>15</v>
      </c>
      <c r="B195" s="100">
        <v>68</v>
      </c>
      <c r="C195" s="100" t="s">
        <v>30</v>
      </c>
      <c r="D195" s="100" t="s">
        <v>20</v>
      </c>
      <c r="E195" s="124">
        <v>868378.29375327239</v>
      </c>
      <c r="F195" s="124">
        <v>81212.833326226682</v>
      </c>
      <c r="G195" s="9">
        <v>104791.9049488358</v>
      </c>
      <c r="H195" s="9">
        <v>4632.4499999999971</v>
      </c>
      <c r="I195" s="124">
        <f t="shared" si="12"/>
        <v>787165.46042704571</v>
      </c>
      <c r="J195" s="124">
        <f t="shared" si="13"/>
        <v>7.5117010308322563</v>
      </c>
      <c r="K195" s="125">
        <f t="shared" si="14"/>
        <v>9.3522412882076536E-2</v>
      </c>
      <c r="L195" s="150">
        <f t="shared" si="15"/>
        <v>22.621270590904569</v>
      </c>
    </row>
    <row r="196" spans="1:12" s="100" customFormat="1" x14ac:dyDescent="0.25">
      <c r="A196" s="100" t="s">
        <v>15</v>
      </c>
      <c r="B196" s="100">
        <v>68</v>
      </c>
      <c r="C196" s="100" t="s">
        <v>30</v>
      </c>
      <c r="D196" s="100" t="s">
        <v>21</v>
      </c>
      <c r="E196" s="124">
        <v>605455.31501216278</v>
      </c>
      <c r="F196" s="124">
        <v>63473.522562080085</v>
      </c>
      <c r="G196" s="9">
        <v>83367.994224732567</v>
      </c>
      <c r="H196" s="9">
        <v>3201.0300000000025</v>
      </c>
      <c r="I196" s="124">
        <f t="shared" si="12"/>
        <v>541981.79245008272</v>
      </c>
      <c r="J196" s="124">
        <f t="shared" si="13"/>
        <v>6.5010775117016593</v>
      </c>
      <c r="K196" s="125">
        <f t="shared" si="14"/>
        <v>0.10483601512492295</v>
      </c>
      <c r="L196" s="150">
        <f t="shared" si="15"/>
        <v>26.04411524563422</v>
      </c>
    </row>
    <row r="197" spans="1:12" s="100" customFormat="1" x14ac:dyDescent="0.25">
      <c r="A197" s="100" t="s">
        <v>15</v>
      </c>
      <c r="B197" s="100">
        <v>70</v>
      </c>
      <c r="C197" s="100" t="s">
        <v>30</v>
      </c>
      <c r="D197" s="100" t="s">
        <v>17</v>
      </c>
      <c r="E197" s="124">
        <v>1752547.482784186</v>
      </c>
      <c r="F197" s="124">
        <v>217047.58770185744</v>
      </c>
      <c r="G197" s="9">
        <v>179899.02839760447</v>
      </c>
      <c r="H197" s="9">
        <v>8249.2500000000382</v>
      </c>
      <c r="I197" s="124">
        <f t="shared" si="12"/>
        <v>1535499.8950823285</v>
      </c>
      <c r="J197" s="124">
        <f t="shared" si="13"/>
        <v>8.5353429018451283</v>
      </c>
      <c r="K197" s="125">
        <f t="shared" si="14"/>
        <v>0.12384690847693587</v>
      </c>
      <c r="L197" s="150">
        <f t="shared" si="15"/>
        <v>21.807925374743601</v>
      </c>
    </row>
    <row r="198" spans="1:12" s="100" customFormat="1" x14ac:dyDescent="0.25">
      <c r="A198" s="100" t="s">
        <v>15</v>
      </c>
      <c r="B198" s="100">
        <v>70</v>
      </c>
      <c r="C198" s="100" t="s">
        <v>30</v>
      </c>
      <c r="D198" s="100" t="s">
        <v>20</v>
      </c>
      <c r="E198" s="124">
        <v>82981.110435295108</v>
      </c>
      <c r="F198" s="124">
        <v>5204.0582597653038</v>
      </c>
      <c r="G198" s="9">
        <v>6673.8375907272339</v>
      </c>
      <c r="H198" s="9">
        <v>403</v>
      </c>
      <c r="I198" s="124">
        <f t="shared" si="12"/>
        <v>77777.05217552981</v>
      </c>
      <c r="J198" s="124">
        <f t="shared" si="13"/>
        <v>11.654022309981716</v>
      </c>
      <c r="K198" s="125">
        <f t="shared" si="14"/>
        <v>6.2713769826244867E-2</v>
      </c>
      <c r="L198" s="150">
        <f t="shared" si="15"/>
        <v>16.560391043988172</v>
      </c>
    </row>
    <row r="199" spans="1:12" s="100" customFormat="1" x14ac:dyDescent="0.25">
      <c r="A199" s="100" t="s">
        <v>15</v>
      </c>
      <c r="B199" s="100">
        <v>70</v>
      </c>
      <c r="C199" s="100" t="s">
        <v>30</v>
      </c>
      <c r="D199" s="100" t="s">
        <v>21</v>
      </c>
      <c r="E199" s="124">
        <v>91792.506698012061</v>
      </c>
      <c r="F199" s="124">
        <v>3716.0516303971863</v>
      </c>
      <c r="G199" s="9">
        <v>5273.5141919890057</v>
      </c>
      <c r="H199" s="9">
        <v>428.03999999999979</v>
      </c>
      <c r="I199" s="124">
        <f t="shared" si="12"/>
        <v>88076.455067614879</v>
      </c>
      <c r="J199" s="124">
        <f t="shared" si="13"/>
        <v>16.701662660055376</v>
      </c>
      <c r="K199" s="125">
        <f t="shared" si="14"/>
        <v>4.0483169749602928E-2</v>
      </c>
      <c r="L199" s="150">
        <f t="shared" si="15"/>
        <v>12.320143425822373</v>
      </c>
    </row>
    <row r="200" spans="1:12" s="100" customFormat="1" x14ac:dyDescent="0.25">
      <c r="A200" s="100" t="s">
        <v>15</v>
      </c>
      <c r="B200" s="100">
        <v>71</v>
      </c>
      <c r="C200" s="100" t="s">
        <v>30</v>
      </c>
      <c r="D200" s="100" t="s">
        <v>17</v>
      </c>
      <c r="E200" s="124">
        <v>3676041.0679206857</v>
      </c>
      <c r="F200" s="124">
        <v>345717.28624298173</v>
      </c>
      <c r="G200" s="9">
        <v>382374.38181264413</v>
      </c>
      <c r="H200" s="9">
        <v>18161.900000000023</v>
      </c>
      <c r="I200" s="124">
        <f t="shared" si="12"/>
        <v>3330323.7816777038</v>
      </c>
      <c r="J200" s="124">
        <f t="shared" si="13"/>
        <v>8.7095891881938279</v>
      </c>
      <c r="K200" s="125">
        <f t="shared" si="14"/>
        <v>9.4046089218076417E-2</v>
      </c>
      <c r="L200" s="150">
        <f t="shared" si="15"/>
        <v>21.053655279053604</v>
      </c>
    </row>
    <row r="201" spans="1:12" s="100" customFormat="1" x14ac:dyDescent="0.25">
      <c r="A201" s="100" t="s">
        <v>15</v>
      </c>
      <c r="B201" s="100">
        <v>71</v>
      </c>
      <c r="C201" s="100" t="s">
        <v>30</v>
      </c>
      <c r="D201" s="100" t="s">
        <v>20</v>
      </c>
      <c r="E201" s="124">
        <v>450895.99077817501</v>
      </c>
      <c r="F201" s="124">
        <v>22006.29001136497</v>
      </c>
      <c r="G201" s="9">
        <v>31575.736726659579</v>
      </c>
      <c r="H201" s="9">
        <v>2050.8800000000019</v>
      </c>
      <c r="I201" s="124">
        <f t="shared" si="12"/>
        <v>428889.70076681004</v>
      </c>
      <c r="J201" s="124">
        <f t="shared" si="13"/>
        <v>13.582888167568738</v>
      </c>
      <c r="K201" s="125">
        <f t="shared" si="14"/>
        <v>4.8805690140170908E-2</v>
      </c>
      <c r="L201" s="150">
        <f t="shared" si="15"/>
        <v>15.396189307350772</v>
      </c>
    </row>
    <row r="202" spans="1:12" s="100" customFormat="1" x14ac:dyDescent="0.25">
      <c r="A202" s="100" t="s">
        <v>15</v>
      </c>
      <c r="B202" s="100">
        <v>71</v>
      </c>
      <c r="C202" s="100" t="s">
        <v>30</v>
      </c>
      <c r="D202" s="100" t="s">
        <v>21</v>
      </c>
      <c r="E202" s="124">
        <v>138330.36657100212</v>
      </c>
      <c r="F202" s="124">
        <v>10066.177887233143</v>
      </c>
      <c r="G202" s="9">
        <v>13014.709395532267</v>
      </c>
      <c r="H202" s="9">
        <v>680.92000000000041</v>
      </c>
      <c r="I202" s="124">
        <f t="shared" si="12"/>
        <v>128264.18868376897</v>
      </c>
      <c r="J202" s="124">
        <f t="shared" si="13"/>
        <v>9.8553248317476783</v>
      </c>
      <c r="K202" s="125">
        <f t="shared" si="14"/>
        <v>7.2769111632957198E-2</v>
      </c>
      <c r="L202" s="150">
        <f t="shared" si="15"/>
        <v>19.113419190994918</v>
      </c>
    </row>
    <row r="203" spans="1:12" s="100" customFormat="1" x14ac:dyDescent="0.25">
      <c r="A203" s="100" t="s">
        <v>15</v>
      </c>
      <c r="B203" s="100">
        <v>74</v>
      </c>
      <c r="C203" s="100" t="s">
        <v>30</v>
      </c>
      <c r="D203" s="100" t="s">
        <v>17</v>
      </c>
      <c r="E203" s="124">
        <v>6054094.4383309176</v>
      </c>
      <c r="F203" s="124">
        <v>983358.64482609648</v>
      </c>
      <c r="G203" s="9">
        <v>990422.80801275803</v>
      </c>
      <c r="H203" s="9">
        <v>31671.249999999927</v>
      </c>
      <c r="I203" s="124">
        <f t="shared" si="12"/>
        <v>5070735.7935048211</v>
      </c>
      <c r="J203" s="124">
        <f t="shared" si="13"/>
        <v>5.1197688022543026</v>
      </c>
      <c r="K203" s="125">
        <f t="shared" si="14"/>
        <v>0.16242869265468601</v>
      </c>
      <c r="L203" s="150">
        <f t="shared" si="15"/>
        <v>31.271983518577901</v>
      </c>
    </row>
    <row r="204" spans="1:12" s="100" customFormat="1" x14ac:dyDescent="0.25">
      <c r="A204" s="100" t="s">
        <v>15</v>
      </c>
      <c r="B204" s="100">
        <v>74</v>
      </c>
      <c r="C204" s="100" t="s">
        <v>30</v>
      </c>
      <c r="D204" s="100" t="s">
        <v>20</v>
      </c>
      <c r="E204" s="124">
        <v>1000004.9783667852</v>
      </c>
      <c r="F204" s="124">
        <v>91942.854569626332</v>
      </c>
      <c r="G204" s="9">
        <v>116556.69605142025</v>
      </c>
      <c r="H204" s="9">
        <v>5376.7999999999984</v>
      </c>
      <c r="I204" s="124">
        <f t="shared" si="12"/>
        <v>908062.12379715894</v>
      </c>
      <c r="J204" s="124">
        <f t="shared" si="13"/>
        <v>7.7907332187638323</v>
      </c>
      <c r="K204" s="125">
        <f t="shared" si="14"/>
        <v>9.1942396846651717E-2</v>
      </c>
      <c r="L204" s="150">
        <f t="shared" si="15"/>
        <v>21.677707195993953</v>
      </c>
    </row>
    <row r="205" spans="1:12" s="100" customFormat="1" x14ac:dyDescent="0.25">
      <c r="A205" s="100" t="s">
        <v>15</v>
      </c>
      <c r="B205" s="100">
        <v>74</v>
      </c>
      <c r="C205" s="100" t="s">
        <v>30</v>
      </c>
      <c r="D205" s="100" t="s">
        <v>21</v>
      </c>
      <c r="E205" s="124">
        <v>824355.23646279459</v>
      </c>
      <c r="F205" s="124">
        <v>75100.915008266384</v>
      </c>
      <c r="G205" s="9">
        <v>93738.685588128719</v>
      </c>
      <c r="H205" s="9">
        <v>4039.1199999999976</v>
      </c>
      <c r="I205" s="124">
        <f t="shared" si="12"/>
        <v>749254.32145452825</v>
      </c>
      <c r="J205" s="124">
        <f t="shared" si="13"/>
        <v>7.9930107484824333</v>
      </c>
      <c r="K205" s="125">
        <f t="shared" si="14"/>
        <v>9.1102611697494673E-2</v>
      </c>
      <c r="L205" s="150">
        <f t="shared" si="15"/>
        <v>23.207700090150521</v>
      </c>
    </row>
    <row r="206" spans="1:12" s="100" customFormat="1" x14ac:dyDescent="0.25">
      <c r="A206" s="100" t="s">
        <v>15</v>
      </c>
      <c r="B206" s="100">
        <v>75</v>
      </c>
      <c r="C206" s="100" t="s">
        <v>30</v>
      </c>
      <c r="D206" s="100" t="s">
        <v>17</v>
      </c>
      <c r="E206" s="124">
        <v>1606500.1384350678</v>
      </c>
      <c r="F206" s="124">
        <v>174667.54256288899</v>
      </c>
      <c r="G206" s="9">
        <v>174524.89837622465</v>
      </c>
      <c r="H206" s="9">
        <v>7885.9499999999643</v>
      </c>
      <c r="I206" s="124">
        <f t="shared" si="12"/>
        <v>1431832.5958721789</v>
      </c>
      <c r="J206" s="124">
        <f t="shared" si="13"/>
        <v>8.2041737837633146</v>
      </c>
      <c r="K206" s="125">
        <f t="shared" si="14"/>
        <v>0.10872550732117399</v>
      </c>
      <c r="L206" s="150">
        <f t="shared" si="15"/>
        <v>22.131119063172534</v>
      </c>
    </row>
    <row r="207" spans="1:12" s="100" customFormat="1" x14ac:dyDescent="0.25">
      <c r="A207" s="100" t="s">
        <v>15</v>
      </c>
      <c r="B207" s="100">
        <v>141</v>
      </c>
      <c r="C207" s="100" t="s">
        <v>30</v>
      </c>
      <c r="D207" s="100" t="s">
        <v>17</v>
      </c>
      <c r="E207" s="124">
        <v>534707.50230083452</v>
      </c>
      <c r="F207" s="124">
        <v>152538.99608751069</v>
      </c>
      <c r="G207" s="9">
        <v>88995.219734476923</v>
      </c>
      <c r="H207" s="9">
        <v>2504.5300000000052</v>
      </c>
      <c r="I207" s="124">
        <f t="shared" si="12"/>
        <v>382168.5062133238</v>
      </c>
      <c r="J207" s="124">
        <f t="shared" si="13"/>
        <v>4.2942588079848401</v>
      </c>
      <c r="K207" s="125">
        <f t="shared" si="14"/>
        <v>0.2852755860561873</v>
      </c>
      <c r="L207" s="150">
        <f t="shared" si="15"/>
        <v>35.533700827890556</v>
      </c>
    </row>
    <row r="208" spans="1:12" s="100" customFormat="1" x14ac:dyDescent="0.25">
      <c r="A208" s="100" t="s">
        <v>15</v>
      </c>
      <c r="B208" s="100">
        <v>262</v>
      </c>
      <c r="C208" s="100" t="s">
        <v>30</v>
      </c>
      <c r="D208" s="100" t="s">
        <v>17</v>
      </c>
      <c r="E208" s="124">
        <v>255751.73524775056</v>
      </c>
      <c r="F208" s="124">
        <v>36210.749473750977</v>
      </c>
      <c r="G208" s="9">
        <v>21031.820172456544</v>
      </c>
      <c r="H208" s="9">
        <v>1044.8899999999996</v>
      </c>
      <c r="I208" s="124">
        <f t="shared" si="12"/>
        <v>219540.98577399959</v>
      </c>
      <c r="J208" s="124">
        <f t="shared" si="13"/>
        <v>10.438515733484275</v>
      </c>
      <c r="K208" s="125">
        <f t="shared" si="14"/>
        <v>0.1415855475571772</v>
      </c>
      <c r="L208" s="150">
        <f t="shared" si="15"/>
        <v>20.128262470170593</v>
      </c>
    </row>
    <row r="209" spans="1:12" s="100" customFormat="1" x14ac:dyDescent="0.25">
      <c r="A209" s="100" t="s">
        <v>15</v>
      </c>
      <c r="B209" s="100">
        <v>824</v>
      </c>
      <c r="C209" s="100" t="s">
        <v>30</v>
      </c>
      <c r="D209" s="100" t="s">
        <v>17</v>
      </c>
      <c r="E209" s="124">
        <v>309176.17181150313</v>
      </c>
      <c r="F209" s="124">
        <v>81372.102411736647</v>
      </c>
      <c r="G209" s="9">
        <v>40356.283075044106</v>
      </c>
      <c r="H209" s="9">
        <v>1164.9000000000017</v>
      </c>
      <c r="I209" s="124">
        <f t="shared" si="12"/>
        <v>227804.06939976648</v>
      </c>
      <c r="J209" s="124">
        <f t="shared" si="13"/>
        <v>5.6448228637943636</v>
      </c>
      <c r="K209" s="125">
        <f t="shared" si="14"/>
        <v>0.26319008329447574</v>
      </c>
      <c r="L209" s="150">
        <f t="shared" si="15"/>
        <v>34.643560026649538</v>
      </c>
    </row>
    <row r="210" spans="1:12" s="100" customFormat="1" x14ac:dyDescent="0.25">
      <c r="A210" s="100" t="s">
        <v>15</v>
      </c>
      <c r="B210" s="100">
        <v>825</v>
      </c>
      <c r="C210" s="100" t="s">
        <v>30</v>
      </c>
      <c r="D210" s="100" t="s">
        <v>17</v>
      </c>
      <c r="E210" s="124">
        <v>1051899.8839756614</v>
      </c>
      <c r="F210" s="124">
        <v>255718.02241848095</v>
      </c>
      <c r="G210" s="9">
        <v>127407.64647675403</v>
      </c>
      <c r="H210" s="9">
        <v>4583.9700000000039</v>
      </c>
      <c r="I210" s="124">
        <f t="shared" si="12"/>
        <v>796181.86155718041</v>
      </c>
      <c r="J210" s="124">
        <f t="shared" si="13"/>
        <v>6.2490900944665562</v>
      </c>
      <c r="K210" s="125">
        <f t="shared" si="14"/>
        <v>0.24310110335975443</v>
      </c>
      <c r="L210" s="150">
        <f t="shared" si="15"/>
        <v>27.794171095525041</v>
      </c>
    </row>
    <row r="211" spans="1:12" s="100" customFormat="1" x14ac:dyDescent="0.25">
      <c r="A211" s="100" t="s">
        <v>18</v>
      </c>
      <c r="B211" s="100">
        <v>16</v>
      </c>
      <c r="C211" s="100" t="s">
        <v>35</v>
      </c>
      <c r="D211" s="100" t="s">
        <v>17</v>
      </c>
      <c r="E211" s="124">
        <v>867970.4</v>
      </c>
      <c r="F211" s="124">
        <v>72535.570000000007</v>
      </c>
      <c r="G211" s="9">
        <v>89634</v>
      </c>
      <c r="H211" s="9">
        <v>8733</v>
      </c>
      <c r="I211" s="124">
        <f t="shared" si="12"/>
        <v>795434.83000000007</v>
      </c>
      <c r="J211" s="124">
        <f t="shared" si="13"/>
        <v>8.8742534083048845</v>
      </c>
      <c r="K211" s="125">
        <f t="shared" si="14"/>
        <v>8.3569174709183638E-2</v>
      </c>
      <c r="L211" s="150">
        <f t="shared" si="15"/>
        <v>10.263826863620748</v>
      </c>
    </row>
    <row r="212" spans="1:12" s="100" customFormat="1" x14ac:dyDescent="0.25">
      <c r="A212" s="100" t="s">
        <v>18</v>
      </c>
      <c r="B212" s="100">
        <v>16</v>
      </c>
      <c r="C212" s="100" t="s">
        <v>35</v>
      </c>
      <c r="D212" s="100" t="s">
        <v>20</v>
      </c>
      <c r="E212" s="124">
        <v>175529.18</v>
      </c>
      <c r="F212" s="124">
        <v>9947.36</v>
      </c>
      <c r="G212" s="9">
        <v>15095</v>
      </c>
      <c r="H212" s="9">
        <v>1644</v>
      </c>
      <c r="I212" s="124">
        <f t="shared" si="12"/>
        <v>165581.82</v>
      </c>
      <c r="J212" s="124">
        <f t="shared" si="13"/>
        <v>10.969315667439551</v>
      </c>
      <c r="K212" s="125">
        <f t="shared" si="14"/>
        <v>5.667069144856713E-2</v>
      </c>
      <c r="L212" s="150">
        <f t="shared" si="15"/>
        <v>9.1818734793187353</v>
      </c>
    </row>
    <row r="213" spans="1:12" s="100" customFormat="1" x14ac:dyDescent="0.25">
      <c r="A213" s="100" t="s">
        <v>18</v>
      </c>
      <c r="B213" s="100">
        <v>16</v>
      </c>
      <c r="C213" s="100" t="s">
        <v>35</v>
      </c>
      <c r="D213" s="100" t="s">
        <v>72</v>
      </c>
      <c r="E213" s="124">
        <v>185581.43</v>
      </c>
      <c r="F213" s="124">
        <v>6922.66</v>
      </c>
      <c r="G213" s="9">
        <v>11218</v>
      </c>
      <c r="H213" s="9">
        <v>1655</v>
      </c>
      <c r="I213" s="124">
        <f t="shared" si="12"/>
        <v>178658.77</v>
      </c>
      <c r="J213" s="124">
        <f t="shared" si="13"/>
        <v>15.92608040648957</v>
      </c>
      <c r="K213" s="125">
        <f t="shared" si="14"/>
        <v>3.7302546919699885E-2</v>
      </c>
      <c r="L213" s="150">
        <f t="shared" si="15"/>
        <v>6.7782477341389731</v>
      </c>
    </row>
    <row r="214" spans="1:12" s="100" customFormat="1" x14ac:dyDescent="0.25">
      <c r="A214" s="100" t="s">
        <v>15</v>
      </c>
      <c r="B214" s="100">
        <v>23</v>
      </c>
      <c r="C214" s="100" t="s">
        <v>35</v>
      </c>
      <c r="D214" s="100" t="s">
        <v>17</v>
      </c>
      <c r="E214" s="124">
        <v>2834961.2880660309</v>
      </c>
      <c r="F214" s="124">
        <v>356186.99316579156</v>
      </c>
      <c r="G214" s="9">
        <v>357800.26207967574</v>
      </c>
      <c r="H214" s="9">
        <v>14302.610000000021</v>
      </c>
      <c r="I214" s="124">
        <f t="shared" si="12"/>
        <v>2478774.2949002394</v>
      </c>
      <c r="J214" s="124">
        <f t="shared" si="13"/>
        <v>6.9278157609293771</v>
      </c>
      <c r="K214" s="125">
        <f t="shared" si="14"/>
        <v>0.12564086665492957</v>
      </c>
      <c r="L214" s="150">
        <f t="shared" si="15"/>
        <v>25.016431412146119</v>
      </c>
    </row>
    <row r="215" spans="1:12" s="100" customFormat="1" x14ac:dyDescent="0.25">
      <c r="A215" s="100" t="s">
        <v>15</v>
      </c>
      <c r="B215" s="100">
        <v>23</v>
      </c>
      <c r="C215" s="100" t="s">
        <v>35</v>
      </c>
      <c r="D215" s="100" t="s">
        <v>20</v>
      </c>
      <c r="E215" s="124">
        <v>526058.35136602109</v>
      </c>
      <c r="F215" s="124">
        <v>39757.879936481302</v>
      </c>
      <c r="G215" s="9">
        <v>46550.898880425368</v>
      </c>
      <c r="H215" s="9">
        <v>2649.3999999999992</v>
      </c>
      <c r="I215" s="124">
        <f t="shared" si="12"/>
        <v>486300.47142953979</v>
      </c>
      <c r="J215" s="124">
        <f t="shared" si="13"/>
        <v>10.446639766907463</v>
      </c>
      <c r="K215" s="125">
        <f t="shared" si="14"/>
        <v>7.5576939009221328E-2</v>
      </c>
      <c r="L215" s="150">
        <f t="shared" si="15"/>
        <v>17.570355129623831</v>
      </c>
    </row>
    <row r="216" spans="1:12" s="100" customFormat="1" x14ac:dyDescent="0.25">
      <c r="A216" s="100" t="s">
        <v>15</v>
      </c>
      <c r="B216" s="100">
        <v>23</v>
      </c>
      <c r="C216" s="100" t="s">
        <v>35</v>
      </c>
      <c r="D216" s="100" t="s">
        <v>21</v>
      </c>
      <c r="E216" s="124">
        <v>458642.46770683071</v>
      </c>
      <c r="F216" s="124">
        <v>31677.637412868415</v>
      </c>
      <c r="G216" s="9">
        <v>38013.075254488802</v>
      </c>
      <c r="H216" s="9">
        <v>2279.9799999999977</v>
      </c>
      <c r="I216" s="124">
        <f t="shared" si="12"/>
        <v>426964.83029396227</v>
      </c>
      <c r="J216" s="124">
        <f t="shared" si="13"/>
        <v>11.232051798901585</v>
      </c>
      <c r="K216" s="125">
        <f t="shared" si="14"/>
        <v>6.9068260449699798E-2</v>
      </c>
      <c r="L216" s="150">
        <f t="shared" si="15"/>
        <v>16.672547677825612</v>
      </c>
    </row>
    <row r="217" spans="1:12" s="100" customFormat="1" x14ac:dyDescent="0.25">
      <c r="A217" s="100" t="s">
        <v>18</v>
      </c>
      <c r="B217" s="100">
        <v>27</v>
      </c>
      <c r="C217" s="100" t="s">
        <v>35</v>
      </c>
      <c r="D217" s="100" t="s">
        <v>17</v>
      </c>
      <c r="E217" s="124">
        <v>216670.44</v>
      </c>
      <c r="F217" s="124">
        <v>22709.26</v>
      </c>
      <c r="G217" s="9">
        <v>21676</v>
      </c>
      <c r="H217" s="9">
        <v>2796</v>
      </c>
      <c r="I217" s="124">
        <f t="shared" si="12"/>
        <v>193961.18</v>
      </c>
      <c r="J217" s="124">
        <f t="shared" si="13"/>
        <v>8.9481998523712853</v>
      </c>
      <c r="K217" s="125">
        <f t="shared" si="14"/>
        <v>0.10481014392180123</v>
      </c>
      <c r="L217" s="150">
        <f t="shared" si="15"/>
        <v>7.7525035765379116</v>
      </c>
    </row>
    <row r="218" spans="1:12" s="100" customFormat="1" x14ac:dyDescent="0.25">
      <c r="A218" s="100" t="s">
        <v>18</v>
      </c>
      <c r="B218" s="100">
        <v>30</v>
      </c>
      <c r="C218" s="100" t="s">
        <v>35</v>
      </c>
      <c r="D218" s="100" t="s">
        <v>17</v>
      </c>
      <c r="E218" s="124">
        <v>744864.15550275438</v>
      </c>
      <c r="F218" s="124">
        <v>150115.63</v>
      </c>
      <c r="G218" s="9">
        <v>141047</v>
      </c>
      <c r="H218" s="9">
        <v>9728</v>
      </c>
      <c r="I218" s="124">
        <f t="shared" si="12"/>
        <v>594748.52550275438</v>
      </c>
      <c r="J218" s="124">
        <f t="shared" si="13"/>
        <v>4.2166690925915074</v>
      </c>
      <c r="K218" s="125">
        <f t="shared" si="14"/>
        <v>0.2015342380097184</v>
      </c>
      <c r="L218" s="150">
        <f t="shared" si="15"/>
        <v>14.499074835526315</v>
      </c>
    </row>
    <row r="219" spans="1:12" s="100" customFormat="1" x14ac:dyDescent="0.25">
      <c r="A219" s="100" t="s">
        <v>18</v>
      </c>
      <c r="B219" s="100">
        <v>30</v>
      </c>
      <c r="C219" s="100" t="s">
        <v>35</v>
      </c>
      <c r="D219" s="100" t="s">
        <v>20</v>
      </c>
      <c r="E219" s="124">
        <v>121134.93140177123</v>
      </c>
      <c r="F219" s="124">
        <v>16050.81</v>
      </c>
      <c r="G219" s="9">
        <v>17844</v>
      </c>
      <c r="H219" s="9">
        <v>1617</v>
      </c>
      <c r="I219" s="124">
        <f t="shared" si="12"/>
        <v>105084.12140177123</v>
      </c>
      <c r="J219" s="124">
        <f t="shared" si="13"/>
        <v>5.8890451357190781</v>
      </c>
      <c r="K219" s="125">
        <f t="shared" si="14"/>
        <v>0.13250356288033779</v>
      </c>
      <c r="L219" s="150">
        <f t="shared" si="15"/>
        <v>11.035250463821892</v>
      </c>
    </row>
    <row r="220" spans="1:12" s="100" customFormat="1" x14ac:dyDescent="0.25">
      <c r="A220" s="100" t="s">
        <v>18</v>
      </c>
      <c r="B220" s="100">
        <v>30</v>
      </c>
      <c r="C220" s="100" t="s">
        <v>35</v>
      </c>
      <c r="D220" s="100" t="s">
        <v>72</v>
      </c>
      <c r="E220" s="124">
        <v>132562.74851514585</v>
      </c>
      <c r="F220" s="124">
        <v>12851.77</v>
      </c>
      <c r="G220" s="9">
        <v>15505</v>
      </c>
      <c r="H220" s="9">
        <v>1769</v>
      </c>
      <c r="I220" s="124">
        <f t="shared" si="12"/>
        <v>119710.97851514585</v>
      </c>
      <c r="J220" s="124">
        <f t="shared" si="13"/>
        <v>7.720798356346072</v>
      </c>
      <c r="K220" s="125">
        <f t="shared" si="14"/>
        <v>9.6948578269193258E-2</v>
      </c>
      <c r="L220" s="150">
        <f t="shared" si="15"/>
        <v>8.7648388920293954</v>
      </c>
    </row>
    <row r="221" spans="1:12" s="100" customFormat="1" x14ac:dyDescent="0.25">
      <c r="A221" s="100" t="s">
        <v>15</v>
      </c>
      <c r="B221" s="100">
        <v>32</v>
      </c>
      <c r="C221" s="100" t="s">
        <v>35</v>
      </c>
      <c r="D221" s="100" t="s">
        <v>17</v>
      </c>
      <c r="E221" s="124">
        <v>2375520.8683374203</v>
      </c>
      <c r="F221" s="124">
        <v>400121.21813044767</v>
      </c>
      <c r="G221" s="9">
        <v>388199.72715139517</v>
      </c>
      <c r="H221" s="9">
        <v>10579.239999999982</v>
      </c>
      <c r="I221" s="124">
        <f t="shared" si="12"/>
        <v>1975399.6502069726</v>
      </c>
      <c r="J221" s="124">
        <f t="shared" si="13"/>
        <v>5.0886167919344789</v>
      </c>
      <c r="K221" s="125">
        <f t="shared" si="14"/>
        <v>0.16843515182861118</v>
      </c>
      <c r="L221" s="150">
        <f t="shared" si="15"/>
        <v>36.694481564970246</v>
      </c>
    </row>
    <row r="222" spans="1:12" s="100" customFormat="1" x14ac:dyDescent="0.25">
      <c r="A222" s="100" t="s">
        <v>15</v>
      </c>
      <c r="B222" s="100">
        <v>32</v>
      </c>
      <c r="C222" s="100" t="s">
        <v>35</v>
      </c>
      <c r="D222" s="100" t="s">
        <v>20</v>
      </c>
      <c r="E222" s="124">
        <v>370372.15958186367</v>
      </c>
      <c r="F222" s="124">
        <v>36075.192207007436</v>
      </c>
      <c r="G222" s="9">
        <v>45264.675906769517</v>
      </c>
      <c r="H222" s="9">
        <v>1761.239999999998</v>
      </c>
      <c r="I222" s="124">
        <f t="shared" si="12"/>
        <v>334296.96737485623</v>
      </c>
      <c r="J222" s="124">
        <f t="shared" si="13"/>
        <v>7.3853829874624326</v>
      </c>
      <c r="K222" s="125">
        <f t="shared" si="14"/>
        <v>9.7402548419770488E-2</v>
      </c>
      <c r="L222" s="150">
        <f t="shared" si="15"/>
        <v>25.700458714751861</v>
      </c>
    </row>
    <row r="223" spans="1:12" s="100" customFormat="1" x14ac:dyDescent="0.25">
      <c r="A223" s="100" t="s">
        <v>15</v>
      </c>
      <c r="B223" s="100">
        <v>32</v>
      </c>
      <c r="C223" s="100" t="s">
        <v>35</v>
      </c>
      <c r="D223" s="100" t="s">
        <v>21</v>
      </c>
      <c r="E223" s="124">
        <v>367583.0148994397</v>
      </c>
      <c r="F223" s="124">
        <v>29033.774485371359</v>
      </c>
      <c r="G223" s="9">
        <v>36175.021134070921</v>
      </c>
      <c r="H223" s="9">
        <v>1718.5400000000025</v>
      </c>
      <c r="I223" s="124">
        <f t="shared" si="12"/>
        <v>338549.24041406834</v>
      </c>
      <c r="J223" s="124">
        <f t="shared" si="13"/>
        <v>9.358646651769627</v>
      </c>
      <c r="K223" s="125">
        <f t="shared" si="14"/>
        <v>7.8985625854649938E-2</v>
      </c>
      <c r="L223" s="150">
        <f t="shared" si="15"/>
        <v>21.049856933251988</v>
      </c>
    </row>
    <row r="224" spans="1:12" s="100" customFormat="1" x14ac:dyDescent="0.25">
      <c r="A224" s="100" t="s">
        <v>15</v>
      </c>
      <c r="B224" s="100">
        <v>39</v>
      </c>
      <c r="C224" s="100" t="s">
        <v>35</v>
      </c>
      <c r="D224" s="100" t="s">
        <v>17</v>
      </c>
      <c r="E224" s="124">
        <v>246866.59110871342</v>
      </c>
      <c r="F224" s="124">
        <v>32866.964641057486</v>
      </c>
      <c r="G224" s="9">
        <v>29170.2923106048</v>
      </c>
      <c r="H224" s="9">
        <v>761.89999999999918</v>
      </c>
      <c r="I224" s="124">
        <f t="shared" si="12"/>
        <v>213999.62646765594</v>
      </c>
      <c r="J224" s="124">
        <f t="shared" si="13"/>
        <v>7.3362181012446284</v>
      </c>
      <c r="K224" s="125">
        <f t="shared" si="14"/>
        <v>0.13313654348061929</v>
      </c>
      <c r="L224" s="150">
        <f t="shared" si="15"/>
        <v>38.286247946718511</v>
      </c>
    </row>
    <row r="225" spans="1:12" s="100" customFormat="1" x14ac:dyDescent="0.25">
      <c r="A225" s="100" t="s">
        <v>15</v>
      </c>
      <c r="B225" s="100">
        <v>46</v>
      </c>
      <c r="C225" s="100" t="s">
        <v>35</v>
      </c>
      <c r="D225" s="100" t="s">
        <v>17</v>
      </c>
      <c r="E225" s="124">
        <v>3073591.7163473186</v>
      </c>
      <c r="F225" s="124">
        <v>267935.14540854649</v>
      </c>
      <c r="G225" s="9">
        <v>255644.07695024277</v>
      </c>
      <c r="H225" s="9">
        <v>15261.269999999951</v>
      </c>
      <c r="I225" s="124">
        <f t="shared" si="12"/>
        <v>2805656.5709387721</v>
      </c>
      <c r="J225" s="124">
        <f t="shared" si="13"/>
        <v>10.97485458849434</v>
      </c>
      <c r="K225" s="125">
        <f t="shared" si="14"/>
        <v>8.7173304113066397E-2</v>
      </c>
      <c r="L225" s="150">
        <f t="shared" si="15"/>
        <v>16.751166642765877</v>
      </c>
    </row>
    <row r="226" spans="1:12" s="100" customFormat="1" x14ac:dyDescent="0.25">
      <c r="A226" s="100" t="s">
        <v>15</v>
      </c>
      <c r="B226" s="100">
        <v>46</v>
      </c>
      <c r="C226" s="100" t="s">
        <v>35</v>
      </c>
      <c r="D226" s="100" t="s">
        <v>20</v>
      </c>
      <c r="E226" s="124">
        <v>406886.20810543583</v>
      </c>
      <c r="F226" s="124">
        <v>19866.933245073735</v>
      </c>
      <c r="G226" s="9">
        <v>23801.348672183267</v>
      </c>
      <c r="H226" s="9">
        <v>2143.4400000000005</v>
      </c>
      <c r="I226" s="124">
        <f t="shared" si="12"/>
        <v>387019.27486036211</v>
      </c>
      <c r="J226" s="124">
        <f t="shared" si="13"/>
        <v>16.260392643744307</v>
      </c>
      <c r="K226" s="125">
        <f t="shared" si="14"/>
        <v>4.8826755120502011E-2</v>
      </c>
      <c r="L226" s="150">
        <f t="shared" si="15"/>
        <v>11.104275684032798</v>
      </c>
    </row>
    <row r="227" spans="1:12" s="100" customFormat="1" x14ac:dyDescent="0.25">
      <c r="A227" s="100" t="s">
        <v>15</v>
      </c>
      <c r="B227" s="100">
        <v>46</v>
      </c>
      <c r="C227" s="100" t="s">
        <v>35</v>
      </c>
      <c r="D227" s="100" t="s">
        <v>21</v>
      </c>
      <c r="E227" s="124">
        <v>369894.27334331005</v>
      </c>
      <c r="F227" s="124">
        <v>14629.141347367005</v>
      </c>
      <c r="G227" s="9">
        <v>18361.870225528986</v>
      </c>
      <c r="H227" s="9">
        <v>1804.3799999999978</v>
      </c>
      <c r="I227" s="124">
        <f t="shared" si="12"/>
        <v>355265.13199594303</v>
      </c>
      <c r="J227" s="124">
        <f t="shared" si="13"/>
        <v>19.34798185764371</v>
      </c>
      <c r="K227" s="125">
        <f t="shared" si="14"/>
        <v>3.9549521043244856E-2</v>
      </c>
      <c r="L227" s="150">
        <f t="shared" si="15"/>
        <v>10.176276740780217</v>
      </c>
    </row>
    <row r="228" spans="1:12" s="100" customFormat="1" x14ac:dyDescent="0.25">
      <c r="A228" s="100" t="s">
        <v>15</v>
      </c>
      <c r="B228" s="100">
        <v>65</v>
      </c>
      <c r="C228" s="100" t="s">
        <v>35</v>
      </c>
      <c r="D228" s="100" t="s">
        <v>17</v>
      </c>
      <c r="E228" s="124">
        <v>2599032.981973093</v>
      </c>
      <c r="F228" s="124">
        <v>213864.06440666987</v>
      </c>
      <c r="G228" s="9">
        <v>233927.65422729199</v>
      </c>
      <c r="H228" s="9">
        <v>11839.68999999993</v>
      </c>
      <c r="I228" s="124">
        <f t="shared" si="12"/>
        <v>2385168.9175664233</v>
      </c>
      <c r="J228" s="124">
        <f t="shared" si="13"/>
        <v>10.19618191549475</v>
      </c>
      <c r="K228" s="125">
        <f t="shared" si="14"/>
        <v>8.2286014025228685E-2</v>
      </c>
      <c r="L228" s="150">
        <f t="shared" si="15"/>
        <v>19.757920539076057</v>
      </c>
    </row>
    <row r="229" spans="1:12" s="100" customFormat="1" x14ac:dyDescent="0.25">
      <c r="A229" s="100" t="s">
        <v>15</v>
      </c>
      <c r="B229" s="100">
        <v>65</v>
      </c>
      <c r="C229" s="100" t="s">
        <v>35</v>
      </c>
      <c r="D229" s="100" t="s">
        <v>20</v>
      </c>
      <c r="E229" s="124">
        <v>456351.85866833094</v>
      </c>
      <c r="F229" s="124">
        <v>25441.166369413975</v>
      </c>
      <c r="G229" s="9">
        <v>30880.761410248753</v>
      </c>
      <c r="H229" s="9">
        <v>2077.4000000000015</v>
      </c>
      <c r="I229" s="124">
        <f t="shared" si="12"/>
        <v>430910.69229891698</v>
      </c>
      <c r="J229" s="124">
        <f t="shared" si="13"/>
        <v>13.954017732085637</v>
      </c>
      <c r="K229" s="125">
        <f t="shared" si="14"/>
        <v>5.5749014463649195E-2</v>
      </c>
      <c r="L229" s="150">
        <f t="shared" si="15"/>
        <v>14.865101285380154</v>
      </c>
    </row>
    <row r="230" spans="1:12" s="100" customFormat="1" x14ac:dyDescent="0.25">
      <c r="A230" s="100" t="s">
        <v>15</v>
      </c>
      <c r="B230" s="100">
        <v>65</v>
      </c>
      <c r="C230" s="100" t="s">
        <v>35</v>
      </c>
      <c r="D230" s="100" t="s">
        <v>21</v>
      </c>
      <c r="E230" s="124">
        <v>517404.77555862931</v>
      </c>
      <c r="F230" s="124">
        <v>22604.874783835738</v>
      </c>
      <c r="G230" s="9">
        <v>27784.490784149784</v>
      </c>
      <c r="H230" s="9">
        <v>2200.5200000000023</v>
      </c>
      <c r="I230" s="124">
        <f t="shared" si="12"/>
        <v>494799.90077479358</v>
      </c>
      <c r="J230" s="124">
        <f t="shared" si="13"/>
        <v>17.808492680998206</v>
      </c>
      <c r="K230" s="125">
        <f t="shared" si="14"/>
        <v>4.3688956599656055E-2</v>
      </c>
      <c r="L230" s="150">
        <f t="shared" si="15"/>
        <v>12.626329587620088</v>
      </c>
    </row>
    <row r="231" spans="1:12" s="100" customFormat="1" x14ac:dyDescent="0.25">
      <c r="A231" s="100" t="s">
        <v>18</v>
      </c>
      <c r="B231" s="100">
        <v>80</v>
      </c>
      <c r="C231" s="100" t="s">
        <v>35</v>
      </c>
      <c r="D231" s="100" t="s">
        <v>17</v>
      </c>
      <c r="E231" s="124">
        <v>303506.99</v>
      </c>
      <c r="F231" s="124">
        <v>91602.63</v>
      </c>
      <c r="G231" s="9">
        <v>86077</v>
      </c>
      <c r="H231" s="9">
        <v>3540</v>
      </c>
      <c r="I231" s="124">
        <f t="shared" si="12"/>
        <v>211904.36</v>
      </c>
      <c r="J231" s="124">
        <f t="shared" si="13"/>
        <v>2.4618000162645073</v>
      </c>
      <c r="K231" s="125">
        <f t="shared" si="14"/>
        <v>0.30181390550510884</v>
      </c>
      <c r="L231" s="150">
        <f t="shared" si="15"/>
        <v>24.315536723163842</v>
      </c>
    </row>
    <row r="232" spans="1:12" s="100" customFormat="1" x14ac:dyDescent="0.25">
      <c r="A232" s="100" t="s">
        <v>18</v>
      </c>
      <c r="B232" s="100">
        <v>80</v>
      </c>
      <c r="C232" s="100" t="s">
        <v>35</v>
      </c>
      <c r="D232" s="100" t="s">
        <v>20</v>
      </c>
      <c r="E232" s="124">
        <v>62161.75</v>
      </c>
      <c r="F232" s="124">
        <v>12350.12</v>
      </c>
      <c r="G232" s="9">
        <v>13771</v>
      </c>
      <c r="H232" s="9">
        <v>719</v>
      </c>
      <c r="I232" s="124">
        <f t="shared" si="12"/>
        <v>49811.63</v>
      </c>
      <c r="J232" s="124">
        <f t="shared" si="13"/>
        <v>3.6171396412751431</v>
      </c>
      <c r="K232" s="125">
        <f t="shared" si="14"/>
        <v>0.19867716079421832</v>
      </c>
      <c r="L232" s="150">
        <f t="shared" si="15"/>
        <v>19.152990264255912</v>
      </c>
    </row>
    <row r="233" spans="1:12" s="100" customFormat="1" x14ac:dyDescent="0.25">
      <c r="A233" s="100" t="s">
        <v>18</v>
      </c>
      <c r="B233" s="100">
        <v>80</v>
      </c>
      <c r="C233" s="100" t="s">
        <v>35</v>
      </c>
      <c r="D233" s="100" t="s">
        <v>72</v>
      </c>
      <c r="E233" s="124">
        <v>36770.21</v>
      </c>
      <c r="F233" s="124">
        <v>9061.32</v>
      </c>
      <c r="G233" s="9">
        <v>9244</v>
      </c>
      <c r="H233" s="9">
        <v>425</v>
      </c>
      <c r="I233" s="124">
        <f t="shared" si="12"/>
        <v>27708.89</v>
      </c>
      <c r="J233" s="124">
        <f t="shared" si="13"/>
        <v>2.9975000000000001</v>
      </c>
      <c r="K233" s="125">
        <f t="shared" si="14"/>
        <v>0.24643101032058287</v>
      </c>
      <c r="L233" s="150">
        <f t="shared" si="15"/>
        <v>21.750588235294117</v>
      </c>
    </row>
    <row r="234" spans="1:12" s="100" customFormat="1" x14ac:dyDescent="0.25">
      <c r="A234" s="100" t="s">
        <v>18</v>
      </c>
      <c r="B234" s="100">
        <v>83</v>
      </c>
      <c r="C234" s="100" t="s">
        <v>35</v>
      </c>
      <c r="D234" s="100" t="s">
        <v>17</v>
      </c>
      <c r="E234" s="124">
        <v>566519.68000000005</v>
      </c>
      <c r="F234" s="124">
        <v>120423.21</v>
      </c>
      <c r="G234" s="9">
        <v>98459</v>
      </c>
      <c r="H234" s="9">
        <v>8267</v>
      </c>
      <c r="I234" s="124">
        <f t="shared" si="12"/>
        <v>446096.47000000003</v>
      </c>
      <c r="J234" s="124">
        <f t="shared" si="13"/>
        <v>4.5307840827146331</v>
      </c>
      <c r="K234" s="125">
        <f t="shared" si="14"/>
        <v>0.21256668435596093</v>
      </c>
      <c r="L234" s="150">
        <f t="shared" si="15"/>
        <v>11.909882666021531</v>
      </c>
    </row>
    <row r="235" spans="1:12" s="100" customFormat="1" x14ac:dyDescent="0.25">
      <c r="A235" s="100" t="s">
        <v>18</v>
      </c>
      <c r="B235" s="100">
        <v>83</v>
      </c>
      <c r="C235" s="100" t="s">
        <v>35</v>
      </c>
      <c r="D235" s="100" t="s">
        <v>20</v>
      </c>
      <c r="E235" s="124">
        <v>104667.41</v>
      </c>
      <c r="F235" s="124">
        <v>15103.36</v>
      </c>
      <c r="G235" s="9">
        <v>14499</v>
      </c>
      <c r="H235" s="9">
        <v>1495</v>
      </c>
      <c r="I235" s="124">
        <f t="shared" si="12"/>
        <v>89564.05</v>
      </c>
      <c r="J235" s="124">
        <f t="shared" si="13"/>
        <v>6.1772570522104973</v>
      </c>
      <c r="K235" s="125">
        <f t="shared" si="14"/>
        <v>0.14429859303865453</v>
      </c>
      <c r="L235" s="150">
        <f t="shared" si="15"/>
        <v>9.6983277591973245</v>
      </c>
    </row>
    <row r="236" spans="1:12" s="100" customFormat="1" x14ac:dyDescent="0.25">
      <c r="A236" s="100" t="s">
        <v>18</v>
      </c>
      <c r="B236" s="100">
        <v>83</v>
      </c>
      <c r="C236" s="100" t="s">
        <v>35</v>
      </c>
      <c r="D236" s="100" t="s">
        <v>72</v>
      </c>
      <c r="E236" s="124">
        <v>135768.47999999998</v>
      </c>
      <c r="F236" s="124">
        <v>10919.29</v>
      </c>
      <c r="G236" s="9">
        <v>11323</v>
      </c>
      <c r="H236" s="9">
        <v>1939</v>
      </c>
      <c r="I236" s="124">
        <f t="shared" si="12"/>
        <v>124849.18999999997</v>
      </c>
      <c r="J236" s="124">
        <f t="shared" si="13"/>
        <v>11.026158261944712</v>
      </c>
      <c r="K236" s="125">
        <f t="shared" si="14"/>
        <v>8.0425810173318596E-2</v>
      </c>
      <c r="L236" s="150">
        <f t="shared" si="15"/>
        <v>5.8396080453842183</v>
      </c>
    </row>
    <row r="237" spans="1:12" s="100" customFormat="1" x14ac:dyDescent="0.25">
      <c r="A237" s="100" t="s">
        <v>18</v>
      </c>
      <c r="B237" s="100">
        <v>84</v>
      </c>
      <c r="C237" s="100" t="s">
        <v>35</v>
      </c>
      <c r="D237" s="100" t="s">
        <v>17</v>
      </c>
      <c r="E237" s="124">
        <v>919163.39</v>
      </c>
      <c r="F237" s="124">
        <v>111258.37</v>
      </c>
      <c r="G237" s="9">
        <v>114031</v>
      </c>
      <c r="H237" s="9">
        <v>9097</v>
      </c>
      <c r="I237" s="124">
        <f t="shared" si="12"/>
        <v>807905.02</v>
      </c>
      <c r="J237" s="124">
        <f t="shared" si="13"/>
        <v>7.0849595285492546</v>
      </c>
      <c r="K237" s="125">
        <f t="shared" si="14"/>
        <v>0.12104308244913888</v>
      </c>
      <c r="L237" s="150">
        <f t="shared" si="15"/>
        <v>12.535011542266682</v>
      </c>
    </row>
    <row r="238" spans="1:12" s="100" customFormat="1" x14ac:dyDescent="0.25">
      <c r="A238" s="100" t="s">
        <v>18</v>
      </c>
      <c r="B238" s="100">
        <v>84</v>
      </c>
      <c r="C238" s="100" t="s">
        <v>35</v>
      </c>
      <c r="D238" s="100" t="s">
        <v>20</v>
      </c>
      <c r="E238" s="124">
        <v>161240.94</v>
      </c>
      <c r="F238" s="124">
        <v>12124.18</v>
      </c>
      <c r="G238" s="9">
        <v>12375</v>
      </c>
      <c r="H238" s="9">
        <v>1517</v>
      </c>
      <c r="I238" s="124">
        <f t="shared" si="12"/>
        <v>149116.76</v>
      </c>
      <c r="J238" s="124">
        <f t="shared" si="13"/>
        <v>12.049839191919192</v>
      </c>
      <c r="K238" s="125">
        <f t="shared" si="14"/>
        <v>7.5192937972204832E-2</v>
      </c>
      <c r="L238" s="150">
        <f t="shared" si="15"/>
        <v>8.1575477916941335</v>
      </c>
    </row>
    <row r="239" spans="1:12" s="100" customFormat="1" x14ac:dyDescent="0.25">
      <c r="A239" s="100" t="s">
        <v>18</v>
      </c>
      <c r="B239" s="100">
        <v>84</v>
      </c>
      <c r="C239" s="100" t="s">
        <v>35</v>
      </c>
      <c r="D239" s="100" t="s">
        <v>72</v>
      </c>
      <c r="E239" s="124">
        <v>134008.15</v>
      </c>
      <c r="F239" s="124">
        <v>8724.67</v>
      </c>
      <c r="G239" s="9">
        <v>9960</v>
      </c>
      <c r="H239" s="9">
        <v>1223</v>
      </c>
      <c r="I239" s="124">
        <f t="shared" si="12"/>
        <v>125283.48</v>
      </c>
      <c r="J239" s="124">
        <f t="shared" si="13"/>
        <v>12.578662650602409</v>
      </c>
      <c r="K239" s="125">
        <f t="shared" si="14"/>
        <v>6.5105517836042071E-2</v>
      </c>
      <c r="L239" s="150">
        <f t="shared" si="15"/>
        <v>8.1439084219133271</v>
      </c>
    </row>
    <row r="240" spans="1:12" s="100" customFormat="1" x14ac:dyDescent="0.25">
      <c r="A240" s="100" t="s">
        <v>18</v>
      </c>
      <c r="B240" s="100">
        <v>87</v>
      </c>
      <c r="C240" s="100" t="s">
        <v>35</v>
      </c>
      <c r="D240" s="100" t="s">
        <v>17</v>
      </c>
      <c r="E240" s="124">
        <v>1094356.73</v>
      </c>
      <c r="F240" s="124">
        <v>268083.45</v>
      </c>
      <c r="G240" s="9">
        <v>217742</v>
      </c>
      <c r="H240" s="9">
        <v>12992</v>
      </c>
      <c r="I240" s="124">
        <f t="shared" si="12"/>
        <v>826273.28000000003</v>
      </c>
      <c r="J240" s="124">
        <f t="shared" si="13"/>
        <v>3.7947354208191348</v>
      </c>
      <c r="K240" s="125">
        <f t="shared" si="14"/>
        <v>0.24496897825995004</v>
      </c>
      <c r="L240" s="150">
        <f t="shared" si="15"/>
        <v>16.759698275862068</v>
      </c>
    </row>
    <row r="241" spans="1:12" x14ac:dyDescent="0.25">
      <c r="A241" s="100" t="s">
        <v>18</v>
      </c>
      <c r="B241" s="100">
        <v>87</v>
      </c>
      <c r="C241" s="100" t="s">
        <v>35</v>
      </c>
      <c r="D241" s="100" t="s">
        <v>20</v>
      </c>
      <c r="E241" s="124">
        <v>178900.19</v>
      </c>
      <c r="F241" s="124">
        <v>22754.87</v>
      </c>
      <c r="G241" s="9">
        <v>21733</v>
      </c>
      <c r="H241" s="9">
        <v>2105</v>
      </c>
      <c r="I241" s="124">
        <f t="shared" si="12"/>
        <v>156145.32</v>
      </c>
      <c r="J241" s="124">
        <f t="shared" si="13"/>
        <v>7.1847108084479823</v>
      </c>
      <c r="K241" s="125">
        <f t="shared" si="14"/>
        <v>0.12719310136003767</v>
      </c>
      <c r="L241" s="150">
        <f t="shared" si="15"/>
        <v>10.324465558194774</v>
      </c>
    </row>
    <row r="242" spans="1:12" x14ac:dyDescent="0.25">
      <c r="A242" s="100" t="s">
        <v>18</v>
      </c>
      <c r="B242" s="100">
        <v>87</v>
      </c>
      <c r="C242" s="100" t="s">
        <v>35</v>
      </c>
      <c r="D242" s="100" t="s">
        <v>72</v>
      </c>
      <c r="E242" s="124">
        <v>196388.25</v>
      </c>
      <c r="F242" s="124">
        <v>16178.63</v>
      </c>
      <c r="G242" s="9">
        <v>17036</v>
      </c>
      <c r="H242" s="9">
        <v>2325</v>
      </c>
      <c r="I242" s="124">
        <f t="shared" si="12"/>
        <v>180209.62</v>
      </c>
      <c r="J242" s="124">
        <f t="shared" si="13"/>
        <v>10.578165062221178</v>
      </c>
      <c r="K242" s="125">
        <f t="shared" si="14"/>
        <v>8.2380845086200416E-2</v>
      </c>
      <c r="L242" s="150">
        <f t="shared" si="15"/>
        <v>7.3273118279569891</v>
      </c>
    </row>
    <row r="243" spans="1:12" x14ac:dyDescent="0.25">
      <c r="A243" s="100" t="s">
        <v>15</v>
      </c>
      <c r="B243" s="100">
        <v>129</v>
      </c>
      <c r="C243" s="100" t="s">
        <v>35</v>
      </c>
      <c r="D243" s="100" t="s">
        <v>17</v>
      </c>
      <c r="E243" s="124">
        <v>173856.19355188656</v>
      </c>
      <c r="F243" s="124">
        <v>2154.4478745828883</v>
      </c>
      <c r="G243" s="9">
        <v>12284.466675005073</v>
      </c>
      <c r="H243" s="9">
        <v>379.5</v>
      </c>
      <c r="I243" s="124">
        <f t="shared" si="12"/>
        <v>171701.74567730367</v>
      </c>
      <c r="J243" s="124">
        <f t="shared" si="13"/>
        <v>13.977142860150481</v>
      </c>
      <c r="K243" s="125">
        <f t="shared" si="14"/>
        <v>1.2392126104727489E-2</v>
      </c>
      <c r="L243" s="150">
        <f t="shared" si="15"/>
        <v>32.370136166021275</v>
      </c>
    </row>
    <row r="244" spans="1:12" x14ac:dyDescent="0.25">
      <c r="A244" s="100" t="s">
        <v>18</v>
      </c>
      <c r="B244" s="100">
        <v>219</v>
      </c>
      <c r="C244" s="100" t="s">
        <v>38</v>
      </c>
      <c r="D244" s="100" t="s">
        <v>17</v>
      </c>
      <c r="E244" s="124">
        <v>1049230.29</v>
      </c>
      <c r="F244" s="124">
        <v>175567.22</v>
      </c>
      <c r="G244" s="9">
        <v>148464</v>
      </c>
      <c r="H244" s="9">
        <v>13335</v>
      </c>
      <c r="I244" s="124">
        <f t="shared" si="12"/>
        <v>873663.07000000007</v>
      </c>
      <c r="J244" s="124">
        <f t="shared" si="13"/>
        <v>5.8846795856234513</v>
      </c>
      <c r="K244" s="125">
        <f t="shared" si="14"/>
        <v>0.16732953830374073</v>
      </c>
      <c r="L244" s="150">
        <f t="shared" si="15"/>
        <v>11.133408323959506</v>
      </c>
    </row>
    <row r="245" spans="1:12" x14ac:dyDescent="0.25">
      <c r="A245" s="100" t="s">
        <v>18</v>
      </c>
      <c r="B245" s="100">
        <v>219</v>
      </c>
      <c r="C245" s="100" t="s">
        <v>38</v>
      </c>
      <c r="D245" s="100" t="s">
        <v>20</v>
      </c>
      <c r="E245" s="124">
        <v>101298.68</v>
      </c>
      <c r="F245" s="124">
        <v>13239.92</v>
      </c>
      <c r="G245" s="9">
        <v>11808</v>
      </c>
      <c r="H245" s="9">
        <v>1309</v>
      </c>
      <c r="I245" s="124">
        <f t="shared" si="12"/>
        <v>88058.76</v>
      </c>
      <c r="J245" s="124">
        <f t="shared" si="13"/>
        <v>7.4575508130081296</v>
      </c>
      <c r="K245" s="125">
        <f t="shared" si="14"/>
        <v>0.13070180183986604</v>
      </c>
      <c r="L245" s="150">
        <f t="shared" si="15"/>
        <v>9.020626432391138</v>
      </c>
    </row>
    <row r="246" spans="1:12" x14ac:dyDescent="0.25">
      <c r="A246" s="100" t="s">
        <v>18</v>
      </c>
      <c r="B246" s="100">
        <v>223</v>
      </c>
      <c r="C246" s="100" t="s">
        <v>38</v>
      </c>
      <c r="D246" s="100" t="s">
        <v>17</v>
      </c>
      <c r="E246" s="124">
        <v>230503</v>
      </c>
      <c r="F246" s="124">
        <v>40064.79</v>
      </c>
      <c r="G246" s="9">
        <v>33985</v>
      </c>
      <c r="H246" s="9">
        <v>2642</v>
      </c>
      <c r="I246" s="124">
        <f t="shared" si="12"/>
        <v>190438.21</v>
      </c>
      <c r="J246" s="124">
        <f t="shared" si="13"/>
        <v>5.6035959982345149</v>
      </c>
      <c r="K246" s="125">
        <f t="shared" si="14"/>
        <v>0.17381461412649726</v>
      </c>
      <c r="L246" s="150">
        <f t="shared" si="15"/>
        <v>12.86336109008327</v>
      </c>
    </row>
    <row r="247" spans="1:12" x14ac:dyDescent="0.25">
      <c r="A247" s="100" t="s">
        <v>18</v>
      </c>
      <c r="B247" s="100">
        <v>225</v>
      </c>
      <c r="C247" s="100" t="s">
        <v>38</v>
      </c>
      <c r="D247" s="100" t="s">
        <v>17</v>
      </c>
      <c r="E247" s="124">
        <v>206692.29</v>
      </c>
      <c r="F247" s="124">
        <v>24115.29</v>
      </c>
      <c r="G247" s="9">
        <v>23529</v>
      </c>
      <c r="H247" s="9">
        <v>2311</v>
      </c>
      <c r="I247" s="124">
        <f t="shared" si="12"/>
        <v>182577</v>
      </c>
      <c r="J247" s="124">
        <f t="shared" si="13"/>
        <v>7.7596582940201451</v>
      </c>
      <c r="K247" s="125">
        <f t="shared" si="14"/>
        <v>0.11667242159830925</v>
      </c>
      <c r="L247" s="150">
        <f t="shared" si="15"/>
        <v>10.181306793595846</v>
      </c>
    </row>
    <row r="248" spans="1:12" x14ac:dyDescent="0.25">
      <c r="A248" s="100" t="s">
        <v>18</v>
      </c>
      <c r="B248" s="100">
        <v>225</v>
      </c>
      <c r="C248" s="100" t="s">
        <v>38</v>
      </c>
      <c r="D248" s="100" t="s">
        <v>20</v>
      </c>
      <c r="E248" s="124">
        <v>29968.06</v>
      </c>
      <c r="F248" s="124">
        <v>1678.34</v>
      </c>
      <c r="G248" s="9">
        <v>1970</v>
      </c>
      <c r="H248" s="9">
        <v>329</v>
      </c>
      <c r="I248" s="124">
        <f t="shared" si="12"/>
        <v>28289.72</v>
      </c>
      <c r="J248" s="124">
        <f t="shared" si="13"/>
        <v>14.360263959390863</v>
      </c>
      <c r="K248" s="125">
        <f t="shared" si="14"/>
        <v>5.6004292570156357E-2</v>
      </c>
      <c r="L248" s="150">
        <f t="shared" si="15"/>
        <v>5.9878419452887535</v>
      </c>
    </row>
    <row r="249" spans="1:12" x14ac:dyDescent="0.25">
      <c r="A249" s="100" t="s">
        <v>18</v>
      </c>
      <c r="B249" s="100">
        <v>227</v>
      </c>
      <c r="C249" s="100" t="s">
        <v>38</v>
      </c>
      <c r="D249" s="100" t="s">
        <v>17</v>
      </c>
      <c r="E249" s="124">
        <v>223160.24</v>
      </c>
      <c r="F249" s="124">
        <v>21097.16</v>
      </c>
      <c r="G249" s="9">
        <v>20155</v>
      </c>
      <c r="H249" s="9">
        <v>2388</v>
      </c>
      <c r="I249" s="124">
        <f t="shared" si="12"/>
        <v>202063.08</v>
      </c>
      <c r="J249" s="124">
        <f t="shared" si="13"/>
        <v>10.025456710493673</v>
      </c>
      <c r="K249" s="125">
        <f t="shared" si="14"/>
        <v>9.4538166834737231E-2</v>
      </c>
      <c r="L249" s="150">
        <f t="shared" si="15"/>
        <v>8.4401172529313229</v>
      </c>
    </row>
    <row r="250" spans="1:12" x14ac:dyDescent="0.25">
      <c r="A250" s="100" t="s">
        <v>18</v>
      </c>
      <c r="B250" s="100">
        <v>227</v>
      </c>
      <c r="C250" s="100" t="s">
        <v>38</v>
      </c>
      <c r="D250" s="100" t="s">
        <v>20</v>
      </c>
      <c r="E250" s="124">
        <v>29968.06</v>
      </c>
      <c r="F250" s="124">
        <v>1914.7</v>
      </c>
      <c r="G250" s="9">
        <v>1790</v>
      </c>
      <c r="H250" s="9">
        <v>329</v>
      </c>
      <c r="I250" s="124">
        <f t="shared" si="12"/>
        <v>28053.360000000001</v>
      </c>
      <c r="J250" s="124">
        <f t="shared" si="13"/>
        <v>15.672268156424581</v>
      </c>
      <c r="K250" s="125">
        <f t="shared" si="14"/>
        <v>6.3891356330706764E-2</v>
      </c>
      <c r="L250" s="150">
        <f t="shared" si="15"/>
        <v>5.4407294832826745</v>
      </c>
    </row>
    <row r="251" spans="1:12" x14ac:dyDescent="0.25">
      <c r="A251" s="100" t="s">
        <v>15</v>
      </c>
      <c r="B251" s="100">
        <v>415</v>
      </c>
      <c r="C251" s="100" t="s">
        <v>38</v>
      </c>
      <c r="D251" s="100" t="s">
        <v>17</v>
      </c>
      <c r="E251" s="124">
        <v>62660.620594074586</v>
      </c>
      <c r="F251" s="124">
        <v>1828.4371238285728</v>
      </c>
      <c r="G251" s="9">
        <v>2492.5756497540478</v>
      </c>
      <c r="H251" s="9">
        <v>270.70999999999873</v>
      </c>
      <c r="I251" s="124">
        <f t="shared" si="12"/>
        <v>60832.183470246011</v>
      </c>
      <c r="J251" s="124">
        <f t="shared" si="13"/>
        <v>24.405350937392235</v>
      </c>
      <c r="K251" s="125">
        <f t="shared" si="14"/>
        <v>2.9180003429482095E-2</v>
      </c>
      <c r="L251" s="150">
        <f t="shared" si="15"/>
        <v>9.2075492215066284</v>
      </c>
    </row>
    <row r="252" spans="1:12" x14ac:dyDescent="0.25">
      <c r="A252" s="100" t="s">
        <v>19</v>
      </c>
      <c r="B252" s="100">
        <v>420</v>
      </c>
      <c r="C252" s="100" t="s">
        <v>38</v>
      </c>
      <c r="D252" s="100" t="s">
        <v>17</v>
      </c>
      <c r="E252" s="124">
        <v>440895.45500323758</v>
      </c>
      <c r="F252" s="124">
        <v>18281.130459374886</v>
      </c>
      <c r="G252" s="9">
        <v>16748</v>
      </c>
      <c r="H252" s="9">
        <v>4683.03</v>
      </c>
      <c r="I252" s="124">
        <f t="shared" si="12"/>
        <v>422614.32454386272</v>
      </c>
      <c r="J252" s="124">
        <f t="shared" si="13"/>
        <v>25.23371892428127</v>
      </c>
      <c r="K252" s="125">
        <f t="shared" si="14"/>
        <v>4.1463640080482672E-2</v>
      </c>
      <c r="L252" s="150">
        <f t="shared" si="15"/>
        <v>3.5763170425984887</v>
      </c>
    </row>
    <row r="253" spans="1:12" x14ac:dyDescent="0.25">
      <c r="A253" s="100" t="s">
        <v>19</v>
      </c>
      <c r="B253" s="100">
        <v>420</v>
      </c>
      <c r="C253" s="100" t="s">
        <v>38</v>
      </c>
      <c r="D253" s="100" t="s">
        <v>20</v>
      </c>
      <c r="E253" s="124">
        <v>38722.70923839647</v>
      </c>
      <c r="F253" s="124">
        <v>830.31874599422076</v>
      </c>
      <c r="G253" s="9">
        <v>921</v>
      </c>
      <c r="H253" s="9">
        <v>270.21599999999995</v>
      </c>
      <c r="I253" s="124">
        <f t="shared" si="12"/>
        <v>37892.39049240225</v>
      </c>
      <c r="J253" s="124">
        <f t="shared" si="13"/>
        <v>41.142660686647396</v>
      </c>
      <c r="K253" s="125">
        <f t="shared" si="14"/>
        <v>2.144268214505243E-2</v>
      </c>
      <c r="L253" s="150">
        <f t="shared" si="15"/>
        <v>3.4083844035882414</v>
      </c>
    </row>
    <row r="254" spans="1:12" x14ac:dyDescent="0.25">
      <c r="A254" s="100" t="s">
        <v>19</v>
      </c>
      <c r="B254" s="100">
        <v>420</v>
      </c>
      <c r="C254" s="100" t="s">
        <v>38</v>
      </c>
      <c r="D254" s="100" t="s">
        <v>21</v>
      </c>
      <c r="E254" s="124">
        <v>41591.075134721024</v>
      </c>
      <c r="F254" s="124">
        <v>647.80367691704998</v>
      </c>
      <c r="G254" s="9">
        <v>718</v>
      </c>
      <c r="H254" s="9">
        <v>290.23199999999991</v>
      </c>
      <c r="I254" s="124">
        <f t="shared" si="12"/>
        <v>40943.271457803974</v>
      </c>
      <c r="J254" s="124">
        <f t="shared" si="13"/>
        <v>57.024054955158739</v>
      </c>
      <c r="K254" s="125">
        <f t="shared" si="14"/>
        <v>1.5575545350022729E-2</v>
      </c>
      <c r="L254" s="150">
        <f t="shared" si="15"/>
        <v>2.4738829625954417</v>
      </c>
    </row>
    <row r="255" spans="1:12" x14ac:dyDescent="0.25">
      <c r="A255" s="100" t="s">
        <v>19</v>
      </c>
      <c r="B255" s="100">
        <v>421</v>
      </c>
      <c r="C255" s="100" t="s">
        <v>38</v>
      </c>
      <c r="D255" s="100" t="s">
        <v>17</v>
      </c>
      <c r="E255" s="124">
        <v>106650.52261312288</v>
      </c>
      <c r="F255" s="124">
        <v>3137.7201682877076</v>
      </c>
      <c r="G255" s="9">
        <v>4429</v>
      </c>
      <c r="H255" s="9">
        <v>1164.3059999999998</v>
      </c>
      <c r="I255" s="124">
        <f t="shared" si="12"/>
        <v>103512.80244483518</v>
      </c>
      <c r="J255" s="124">
        <f t="shared" si="13"/>
        <v>23.371596849138673</v>
      </c>
      <c r="K255" s="125">
        <f t="shared" si="14"/>
        <v>2.9420579397157354E-2</v>
      </c>
      <c r="L255" s="150">
        <f t="shared" si="15"/>
        <v>3.8039828017720434</v>
      </c>
    </row>
    <row r="256" spans="1:12" x14ac:dyDescent="0.25">
      <c r="A256" s="100" t="s">
        <v>19</v>
      </c>
      <c r="B256" s="100">
        <v>426</v>
      </c>
      <c r="C256" s="100" t="s">
        <v>38</v>
      </c>
      <c r="D256" s="100" t="s">
        <v>17</v>
      </c>
      <c r="E256" s="124">
        <v>129692.37196631078</v>
      </c>
      <c r="F256" s="124">
        <v>10994.101018743877</v>
      </c>
      <c r="G256" s="9">
        <v>7307</v>
      </c>
      <c r="H256" s="9">
        <v>810.61199999999985</v>
      </c>
      <c r="I256" s="124">
        <f t="shared" si="12"/>
        <v>118698.2709475669</v>
      </c>
      <c r="J256" s="124">
        <f t="shared" si="13"/>
        <v>16.244460236426288</v>
      </c>
      <c r="K256" s="125">
        <f t="shared" si="14"/>
        <v>8.4770606413149208E-2</v>
      </c>
      <c r="L256" s="150">
        <f t="shared" si="15"/>
        <v>9.0141769428530552</v>
      </c>
    </row>
    <row r="257" spans="1:12" x14ac:dyDescent="0.25">
      <c r="A257" s="100" t="s">
        <v>19</v>
      </c>
      <c r="B257" s="100">
        <v>436</v>
      </c>
      <c r="C257" s="100" t="s">
        <v>38</v>
      </c>
      <c r="D257" s="100" t="s">
        <v>17</v>
      </c>
      <c r="E257" s="124">
        <v>251177.05138735287</v>
      </c>
      <c r="F257" s="124">
        <v>34719.417532809945</v>
      </c>
      <c r="G257" s="9">
        <v>23582</v>
      </c>
      <c r="H257" s="9">
        <v>1134.452</v>
      </c>
      <c r="I257" s="124">
        <f t="shared" si="12"/>
        <v>216457.63385454292</v>
      </c>
      <c r="J257" s="124">
        <f t="shared" si="13"/>
        <v>9.1789345201655035</v>
      </c>
      <c r="K257" s="125">
        <f t="shared" si="14"/>
        <v>0.13822686961663297</v>
      </c>
      <c r="L257" s="150">
        <f t="shared" si="15"/>
        <v>20.787128939787667</v>
      </c>
    </row>
    <row r="258" spans="1:12" x14ac:dyDescent="0.25">
      <c r="A258" s="100" t="s">
        <v>19</v>
      </c>
      <c r="B258" s="100">
        <v>440</v>
      </c>
      <c r="C258" s="100" t="s">
        <v>38</v>
      </c>
      <c r="D258" s="100" t="s">
        <v>17</v>
      </c>
      <c r="E258" s="124">
        <v>689820.71890280989</v>
      </c>
      <c r="F258" s="124">
        <v>42787.044549390819</v>
      </c>
      <c r="G258" s="9">
        <v>35143</v>
      </c>
      <c r="H258" s="9">
        <v>5182.7049999999999</v>
      </c>
      <c r="I258" s="124">
        <f t="shared" ref="I258:I321" si="16">E258-F258</f>
        <v>647033.6743534191</v>
      </c>
      <c r="J258" s="124">
        <f t="shared" ref="J258:J321" si="17">I258/G258</f>
        <v>18.411452475696983</v>
      </c>
      <c r="K258" s="125">
        <f t="shared" ref="K258:K321" si="18">F258/E258</f>
        <v>6.202632564798212E-2</v>
      </c>
      <c r="L258" s="150">
        <f t="shared" ref="L258:L321" si="19">G258/H258</f>
        <v>6.7808219838867929</v>
      </c>
    </row>
    <row r="259" spans="1:12" x14ac:dyDescent="0.25">
      <c r="A259" s="100" t="s">
        <v>19</v>
      </c>
      <c r="B259" s="100">
        <v>440</v>
      </c>
      <c r="C259" s="100" t="s">
        <v>38</v>
      </c>
      <c r="D259" s="100" t="s">
        <v>20</v>
      </c>
      <c r="E259" s="124">
        <v>110515.70873850831</v>
      </c>
      <c r="F259" s="124">
        <v>3842.9293581854918</v>
      </c>
      <c r="G259" s="9">
        <v>4366</v>
      </c>
      <c r="H259" s="9">
        <v>847.09800000000018</v>
      </c>
      <c r="I259" s="124">
        <f t="shared" si="16"/>
        <v>106672.77938032283</v>
      </c>
      <c r="J259" s="124">
        <f t="shared" si="17"/>
        <v>24.432610943729461</v>
      </c>
      <c r="K259" s="125">
        <f t="shared" si="18"/>
        <v>3.4772697945395829E-2</v>
      </c>
      <c r="L259" s="150">
        <f t="shared" si="19"/>
        <v>5.1540671799484814</v>
      </c>
    </row>
    <row r="260" spans="1:12" x14ac:dyDescent="0.25">
      <c r="A260" s="100" t="s">
        <v>19</v>
      </c>
      <c r="B260" s="100">
        <v>440</v>
      </c>
      <c r="C260" s="100" t="s">
        <v>38</v>
      </c>
      <c r="D260" s="100" t="s">
        <v>21</v>
      </c>
      <c r="E260" s="124">
        <v>118682.17600422006</v>
      </c>
      <c r="F260" s="124">
        <v>3511.4017604812634</v>
      </c>
      <c r="G260" s="9">
        <v>3610</v>
      </c>
      <c r="H260" s="9">
        <v>909.84600000000023</v>
      </c>
      <c r="I260" s="124">
        <f t="shared" si="16"/>
        <v>115170.77424373879</v>
      </c>
      <c r="J260" s="124">
        <f t="shared" si="17"/>
        <v>31.903261563362548</v>
      </c>
      <c r="K260" s="125">
        <f t="shared" si="18"/>
        <v>2.958659740411573E-2</v>
      </c>
      <c r="L260" s="150">
        <f t="shared" si="19"/>
        <v>3.9677044247048392</v>
      </c>
    </row>
    <row r="261" spans="1:12" x14ac:dyDescent="0.25">
      <c r="A261" s="100" t="s">
        <v>19</v>
      </c>
      <c r="B261" s="100">
        <v>442</v>
      </c>
      <c r="C261" s="100" t="s">
        <v>38</v>
      </c>
      <c r="D261" s="100" t="s">
        <v>17</v>
      </c>
      <c r="E261" s="124">
        <v>328691.74838729494</v>
      </c>
      <c r="F261" s="124">
        <v>21475.157125892714</v>
      </c>
      <c r="G261" s="9">
        <v>23801</v>
      </c>
      <c r="H261" s="9">
        <v>3906.572999999999</v>
      </c>
      <c r="I261" s="124">
        <f t="shared" si="16"/>
        <v>307216.59126140224</v>
      </c>
      <c r="J261" s="124">
        <f t="shared" si="17"/>
        <v>12.907717795949845</v>
      </c>
      <c r="K261" s="125">
        <f t="shared" si="18"/>
        <v>6.5335248698086282E-2</v>
      </c>
      <c r="L261" s="150">
        <f t="shared" si="19"/>
        <v>6.0925522190421137</v>
      </c>
    </row>
    <row r="262" spans="1:12" x14ac:dyDescent="0.25">
      <c r="A262" s="100" t="s">
        <v>19</v>
      </c>
      <c r="B262" s="100">
        <v>442</v>
      </c>
      <c r="C262" s="100" t="s">
        <v>38</v>
      </c>
      <c r="D262" s="100" t="s">
        <v>20</v>
      </c>
      <c r="E262" s="124">
        <v>38327.591413160531</v>
      </c>
      <c r="F262" s="124">
        <v>2384.9169694248776</v>
      </c>
      <c r="G262" s="9">
        <v>2336</v>
      </c>
      <c r="H262" s="9">
        <v>303.96599999999995</v>
      </c>
      <c r="I262" s="124">
        <f t="shared" si="16"/>
        <v>35942.674443735654</v>
      </c>
      <c r="J262" s="124">
        <f t="shared" si="17"/>
        <v>15.386418854338892</v>
      </c>
      <c r="K262" s="125">
        <f t="shared" si="18"/>
        <v>6.2224545855651382E-2</v>
      </c>
      <c r="L262" s="150">
        <f t="shared" si="19"/>
        <v>7.6850700407282408</v>
      </c>
    </row>
    <row r="263" spans="1:12" x14ac:dyDescent="0.25">
      <c r="A263" s="100" t="s">
        <v>19</v>
      </c>
      <c r="B263" s="100">
        <v>442</v>
      </c>
      <c r="C263" s="100" t="s">
        <v>38</v>
      </c>
      <c r="D263" s="100" t="s">
        <v>21</v>
      </c>
      <c r="E263" s="124">
        <v>41170.167245463577</v>
      </c>
      <c r="F263" s="124">
        <v>1798.1009147084696</v>
      </c>
      <c r="G263" s="9">
        <v>1855</v>
      </c>
      <c r="H263" s="9">
        <v>326.48199999999991</v>
      </c>
      <c r="I263" s="124">
        <f t="shared" si="16"/>
        <v>39372.066330755108</v>
      </c>
      <c r="J263" s="124">
        <f t="shared" si="17"/>
        <v>21.224833601485233</v>
      </c>
      <c r="K263" s="125">
        <f t="shared" si="18"/>
        <v>4.3674850869268624E-2</v>
      </c>
      <c r="L263" s="150">
        <f t="shared" si="19"/>
        <v>5.6817833755000287</v>
      </c>
    </row>
    <row r="264" spans="1:12" x14ac:dyDescent="0.25">
      <c r="A264" s="100" t="s">
        <v>19</v>
      </c>
      <c r="B264" s="100">
        <v>444</v>
      </c>
      <c r="C264" s="100" t="s">
        <v>38</v>
      </c>
      <c r="D264" s="100" t="s">
        <v>17</v>
      </c>
      <c r="E264" s="124">
        <v>1770440.2696252801</v>
      </c>
      <c r="F264" s="124">
        <v>205434.65456817221</v>
      </c>
      <c r="G264" s="9">
        <v>191259</v>
      </c>
      <c r="H264" s="9">
        <v>14040.740999999993</v>
      </c>
      <c r="I264" s="124">
        <f t="shared" si="16"/>
        <v>1565005.6150571078</v>
      </c>
      <c r="J264" s="124">
        <f t="shared" si="17"/>
        <v>8.1826508298020375</v>
      </c>
      <c r="K264" s="125">
        <f t="shared" si="18"/>
        <v>0.11603591383043563</v>
      </c>
      <c r="L264" s="150">
        <f t="shared" si="19"/>
        <v>13.621716973484526</v>
      </c>
    </row>
    <row r="265" spans="1:12" x14ac:dyDescent="0.25">
      <c r="A265" s="100" t="s">
        <v>19</v>
      </c>
      <c r="B265" s="100">
        <v>444</v>
      </c>
      <c r="C265" s="100" t="s">
        <v>38</v>
      </c>
      <c r="D265" s="100" t="s">
        <v>20</v>
      </c>
      <c r="E265" s="124">
        <v>180728.67193923873</v>
      </c>
      <c r="F265" s="124">
        <v>22376.403787306175</v>
      </c>
      <c r="G265" s="9">
        <v>22650</v>
      </c>
      <c r="H265" s="9">
        <v>1293.0840000000003</v>
      </c>
      <c r="I265" s="124">
        <f t="shared" si="16"/>
        <v>158352.26815193257</v>
      </c>
      <c r="J265" s="124">
        <f t="shared" si="17"/>
        <v>6.9912701170831157</v>
      </c>
      <c r="K265" s="125">
        <f t="shared" si="18"/>
        <v>0.12381214085847517</v>
      </c>
      <c r="L265" s="150">
        <f t="shared" si="19"/>
        <v>17.516263444602203</v>
      </c>
    </row>
    <row r="266" spans="1:12" x14ac:dyDescent="0.25">
      <c r="A266" s="100" t="s">
        <v>19</v>
      </c>
      <c r="B266" s="100">
        <v>444</v>
      </c>
      <c r="C266" s="100" t="s">
        <v>38</v>
      </c>
      <c r="D266" s="100" t="s">
        <v>21</v>
      </c>
      <c r="E266" s="124">
        <v>194117.61599892782</v>
      </c>
      <c r="F266" s="124">
        <v>19225.118118218179</v>
      </c>
      <c r="G266" s="9">
        <v>19725</v>
      </c>
      <c r="H266" s="9">
        <v>1388.8679999999999</v>
      </c>
      <c r="I266" s="124">
        <f t="shared" si="16"/>
        <v>174892.49788070965</v>
      </c>
      <c r="J266" s="124">
        <f t="shared" si="17"/>
        <v>8.86653981651253</v>
      </c>
      <c r="K266" s="125">
        <f t="shared" si="18"/>
        <v>9.9038503122376928E-2</v>
      </c>
      <c r="L266" s="150">
        <f t="shared" si="19"/>
        <v>14.202213601292565</v>
      </c>
    </row>
    <row r="267" spans="1:12" x14ac:dyDescent="0.25">
      <c r="A267" s="100" t="s">
        <v>19</v>
      </c>
      <c r="B267" s="100">
        <v>445</v>
      </c>
      <c r="C267" s="100" t="s">
        <v>38</v>
      </c>
      <c r="D267" s="100" t="s">
        <v>20</v>
      </c>
      <c r="E267" s="124">
        <v>104779.49788166565</v>
      </c>
      <c r="F267" s="124">
        <v>6022.0883281608903</v>
      </c>
      <c r="G267" s="9">
        <v>7287</v>
      </c>
      <c r="H267" s="9">
        <v>829.548</v>
      </c>
      <c r="I267" s="124">
        <f t="shared" si="16"/>
        <v>98757.409553504767</v>
      </c>
      <c r="J267" s="124">
        <f t="shared" si="17"/>
        <v>13.552546940236692</v>
      </c>
      <c r="K267" s="125">
        <f t="shared" si="18"/>
        <v>5.7473918561453972E-2</v>
      </c>
      <c r="L267" s="150">
        <f t="shared" si="19"/>
        <v>8.784301812553343</v>
      </c>
    </row>
    <row r="268" spans="1:12" x14ac:dyDescent="0.25">
      <c r="A268" s="100" t="s">
        <v>19</v>
      </c>
      <c r="B268" s="100">
        <v>445</v>
      </c>
      <c r="C268" s="100" t="s">
        <v>38</v>
      </c>
      <c r="D268" s="100" t="s">
        <v>21</v>
      </c>
      <c r="E268" s="124">
        <v>112538.12663382404</v>
      </c>
      <c r="F268" s="124">
        <v>5187.9738253594451</v>
      </c>
      <c r="G268" s="9">
        <v>6473</v>
      </c>
      <c r="H268" s="9">
        <v>890.99600000000009</v>
      </c>
      <c r="I268" s="124">
        <f t="shared" si="16"/>
        <v>107350.1528084646</v>
      </c>
      <c r="J268" s="124">
        <f t="shared" si="17"/>
        <v>16.584296741613564</v>
      </c>
      <c r="K268" s="125">
        <f t="shared" si="18"/>
        <v>4.6099699546626065E-2</v>
      </c>
      <c r="L268" s="150">
        <f t="shared" si="19"/>
        <v>7.2649035461438656</v>
      </c>
    </row>
    <row r="269" spans="1:12" x14ac:dyDescent="0.25">
      <c r="A269" s="100" t="s">
        <v>19</v>
      </c>
      <c r="B269" s="100">
        <v>446</v>
      </c>
      <c r="C269" s="100" t="s">
        <v>38</v>
      </c>
      <c r="D269" s="100" t="s">
        <v>17</v>
      </c>
      <c r="E269" s="124">
        <v>954155.15277256165</v>
      </c>
      <c r="F269" s="124">
        <v>82373.862935247656</v>
      </c>
      <c r="G269" s="9">
        <v>69249</v>
      </c>
      <c r="H269" s="9">
        <v>7293.9069999999983</v>
      </c>
      <c r="I269" s="124">
        <f t="shared" si="16"/>
        <v>871781.28983731405</v>
      </c>
      <c r="J269" s="124">
        <f t="shared" si="17"/>
        <v>12.589081284023077</v>
      </c>
      <c r="K269" s="125">
        <f t="shared" si="18"/>
        <v>8.6331727807461525E-2</v>
      </c>
      <c r="L269" s="150">
        <f t="shared" si="19"/>
        <v>9.4940886962227538</v>
      </c>
    </row>
    <row r="270" spans="1:12" x14ac:dyDescent="0.25">
      <c r="A270" s="100" t="s">
        <v>19</v>
      </c>
      <c r="B270" s="100">
        <v>489</v>
      </c>
      <c r="C270" s="100" t="s">
        <v>38</v>
      </c>
      <c r="D270" s="100" t="s">
        <v>17</v>
      </c>
      <c r="E270" s="124">
        <v>211527.14510920117</v>
      </c>
      <c r="F270" s="124">
        <v>32030.887032558916</v>
      </c>
      <c r="G270" s="9">
        <v>16441</v>
      </c>
      <c r="H270" s="9">
        <v>1264.4939999999999</v>
      </c>
      <c r="I270" s="124">
        <f t="shared" si="16"/>
        <v>179496.25807664226</v>
      </c>
      <c r="J270" s="124">
        <f t="shared" si="17"/>
        <v>10.917599785696872</v>
      </c>
      <c r="K270" s="125">
        <f t="shared" si="18"/>
        <v>0.15142683940646448</v>
      </c>
      <c r="L270" s="150">
        <f t="shared" si="19"/>
        <v>13.0020387601681</v>
      </c>
    </row>
    <row r="271" spans="1:12" x14ac:dyDescent="0.25">
      <c r="A271" s="100" t="s">
        <v>19</v>
      </c>
      <c r="B271" s="100">
        <v>497</v>
      </c>
      <c r="C271" s="100" t="s">
        <v>38</v>
      </c>
      <c r="D271" s="100" t="s">
        <v>17</v>
      </c>
      <c r="E271" s="124">
        <v>304770.68569203001</v>
      </c>
      <c r="F271" s="124">
        <v>15367.575455530052</v>
      </c>
      <c r="G271" s="9">
        <v>15982</v>
      </c>
      <c r="H271" s="9">
        <v>3210.317</v>
      </c>
      <c r="I271" s="124">
        <f t="shared" si="16"/>
        <v>289403.11023649992</v>
      </c>
      <c r="J271" s="124">
        <f t="shared" si="17"/>
        <v>18.108065963990736</v>
      </c>
      <c r="K271" s="125">
        <f t="shared" si="18"/>
        <v>5.0423404142808367E-2</v>
      </c>
      <c r="L271" s="150">
        <f t="shared" si="19"/>
        <v>4.9783245704396171</v>
      </c>
    </row>
    <row r="272" spans="1:12" x14ac:dyDescent="0.25">
      <c r="A272" s="100" t="s">
        <v>19</v>
      </c>
      <c r="B272" s="100">
        <v>499</v>
      </c>
      <c r="C272" s="100" t="s">
        <v>38</v>
      </c>
      <c r="D272" s="100" t="s">
        <v>17</v>
      </c>
      <c r="E272" s="124">
        <v>296007.02852714702</v>
      </c>
      <c r="F272" s="124">
        <v>15336.56356425842</v>
      </c>
      <c r="G272" s="9">
        <v>15830</v>
      </c>
      <c r="H272" s="9">
        <v>3070.4079999999985</v>
      </c>
      <c r="I272" s="124">
        <f t="shared" si="16"/>
        <v>280670.46496288863</v>
      </c>
      <c r="J272" s="124">
        <f t="shared" si="17"/>
        <v>17.730288374155947</v>
      </c>
      <c r="K272" s="125">
        <f t="shared" si="18"/>
        <v>5.1811484479166323E-2</v>
      </c>
      <c r="L272" s="150">
        <f t="shared" si="19"/>
        <v>5.1556666084767908</v>
      </c>
    </row>
    <row r="273" spans="1:12" x14ac:dyDescent="0.25">
      <c r="A273" s="100" t="s">
        <v>15</v>
      </c>
      <c r="B273" s="100">
        <v>515</v>
      </c>
      <c r="C273" s="100" t="s">
        <v>38</v>
      </c>
      <c r="D273" s="100" t="s">
        <v>17</v>
      </c>
      <c r="E273" s="124">
        <v>3249275.3822744186</v>
      </c>
      <c r="F273" s="124">
        <v>308096.49600107531</v>
      </c>
      <c r="G273" s="9">
        <v>358860.35875635018</v>
      </c>
      <c r="H273" s="9">
        <v>14819.029999999964</v>
      </c>
      <c r="I273" s="124">
        <f t="shared" si="16"/>
        <v>2941178.8862733431</v>
      </c>
      <c r="J273" s="124">
        <f t="shared" si="17"/>
        <v>8.1958868247976913</v>
      </c>
      <c r="K273" s="125">
        <f t="shared" si="18"/>
        <v>9.4820062861343202E-2</v>
      </c>
      <c r="L273" s="150">
        <f t="shared" si="19"/>
        <v>24.216184106270859</v>
      </c>
    </row>
    <row r="274" spans="1:12" x14ac:dyDescent="0.25">
      <c r="A274" s="100" t="s">
        <v>15</v>
      </c>
      <c r="B274" s="100">
        <v>515</v>
      </c>
      <c r="C274" s="100" t="s">
        <v>38</v>
      </c>
      <c r="D274" s="100" t="s">
        <v>20</v>
      </c>
      <c r="E274" s="124">
        <v>554958.6691383135</v>
      </c>
      <c r="F274" s="124">
        <v>47163.770788676258</v>
      </c>
      <c r="G274" s="9">
        <v>57295.00981681839</v>
      </c>
      <c r="H274" s="9">
        <v>2396.3099999999995</v>
      </c>
      <c r="I274" s="124">
        <f t="shared" si="16"/>
        <v>507794.89834963722</v>
      </c>
      <c r="J274" s="124">
        <f t="shared" si="17"/>
        <v>8.8628119616898822</v>
      </c>
      <c r="K274" s="125">
        <f t="shared" si="18"/>
        <v>8.49860961031704E-2</v>
      </c>
      <c r="L274" s="150">
        <f t="shared" si="19"/>
        <v>23.90968189291803</v>
      </c>
    </row>
    <row r="275" spans="1:12" x14ac:dyDescent="0.25">
      <c r="A275" s="100" t="s">
        <v>15</v>
      </c>
      <c r="B275" s="100">
        <v>515</v>
      </c>
      <c r="C275" s="100" t="s">
        <v>38</v>
      </c>
      <c r="D275" s="100" t="s">
        <v>21</v>
      </c>
      <c r="E275" s="124">
        <v>438734.96597300284</v>
      </c>
      <c r="F275" s="124">
        <v>34638.296855431719</v>
      </c>
      <c r="G275" s="9">
        <v>43976.378379930342</v>
      </c>
      <c r="H275" s="9">
        <v>1795.6000000000004</v>
      </c>
      <c r="I275" s="124">
        <f t="shared" si="16"/>
        <v>404096.66911757109</v>
      </c>
      <c r="J275" s="124">
        <f t="shared" si="17"/>
        <v>9.1889483400931926</v>
      </c>
      <c r="K275" s="125">
        <f t="shared" si="18"/>
        <v>7.8950390422182937E-2</v>
      </c>
      <c r="L275" s="150">
        <f t="shared" si="19"/>
        <v>24.491188672271292</v>
      </c>
    </row>
    <row r="276" spans="1:12" x14ac:dyDescent="0.25">
      <c r="A276" s="100" t="s">
        <v>18</v>
      </c>
      <c r="B276" s="100">
        <v>537</v>
      </c>
      <c r="C276" s="100" t="s">
        <v>38</v>
      </c>
      <c r="D276" s="100" t="s">
        <v>17</v>
      </c>
      <c r="E276" s="124">
        <v>175973.62</v>
      </c>
      <c r="F276" s="124">
        <v>23335.3</v>
      </c>
      <c r="G276" s="9">
        <v>17321</v>
      </c>
      <c r="H276" s="9">
        <v>1929</v>
      </c>
      <c r="I276" s="124">
        <f t="shared" si="16"/>
        <v>152638.32</v>
      </c>
      <c r="J276" s="124">
        <f t="shared" si="17"/>
        <v>8.8123272328387507</v>
      </c>
      <c r="K276" s="125">
        <f t="shared" si="18"/>
        <v>0.13260680777039194</v>
      </c>
      <c r="L276" s="150">
        <f t="shared" si="19"/>
        <v>8.9792638672887506</v>
      </c>
    </row>
    <row r="277" spans="1:12" x14ac:dyDescent="0.25">
      <c r="A277" s="100" t="s">
        <v>18</v>
      </c>
      <c r="B277" s="100">
        <v>538</v>
      </c>
      <c r="C277" s="100" t="s">
        <v>38</v>
      </c>
      <c r="D277" s="100" t="s">
        <v>17</v>
      </c>
      <c r="E277" s="124">
        <v>611644.16000000003</v>
      </c>
      <c r="F277" s="124">
        <v>110576.09</v>
      </c>
      <c r="G277" s="9">
        <v>93980</v>
      </c>
      <c r="H277" s="9">
        <v>7523</v>
      </c>
      <c r="I277" s="124">
        <f t="shared" si="16"/>
        <v>501068.07000000007</v>
      </c>
      <c r="J277" s="124">
        <f t="shared" si="17"/>
        <v>5.3316457756969573</v>
      </c>
      <c r="K277" s="125">
        <f t="shared" si="18"/>
        <v>0.18078500087371061</v>
      </c>
      <c r="L277" s="150">
        <f t="shared" si="19"/>
        <v>12.492356772564136</v>
      </c>
    </row>
    <row r="278" spans="1:12" x14ac:dyDescent="0.25">
      <c r="A278" s="100" t="s">
        <v>18</v>
      </c>
      <c r="B278" s="100">
        <v>538</v>
      </c>
      <c r="C278" s="100" t="s">
        <v>38</v>
      </c>
      <c r="D278" s="100" t="s">
        <v>20</v>
      </c>
      <c r="E278" s="124">
        <v>89610.239999999991</v>
      </c>
      <c r="F278" s="124">
        <v>13454.49</v>
      </c>
      <c r="G278" s="9">
        <v>12045</v>
      </c>
      <c r="H278" s="9">
        <v>1158</v>
      </c>
      <c r="I278" s="124">
        <f t="shared" si="16"/>
        <v>76155.749999999985</v>
      </c>
      <c r="J278" s="124">
        <f t="shared" si="17"/>
        <v>6.322602739726026</v>
      </c>
      <c r="K278" s="125">
        <f t="shared" si="18"/>
        <v>0.15014455937178608</v>
      </c>
      <c r="L278" s="150">
        <f t="shared" si="19"/>
        <v>10.401554404145077</v>
      </c>
    </row>
    <row r="279" spans="1:12" x14ac:dyDescent="0.25">
      <c r="A279" s="100" t="s">
        <v>18</v>
      </c>
      <c r="B279" s="100">
        <v>538</v>
      </c>
      <c r="C279" s="100" t="s">
        <v>38</v>
      </c>
      <c r="D279" s="100" t="s">
        <v>72</v>
      </c>
      <c r="E279" s="124">
        <v>78551.320000000007</v>
      </c>
      <c r="F279" s="124">
        <v>9899.1</v>
      </c>
      <c r="G279" s="9">
        <v>9271</v>
      </c>
      <c r="H279" s="9">
        <v>1016</v>
      </c>
      <c r="I279" s="124">
        <f t="shared" si="16"/>
        <v>68652.22</v>
      </c>
      <c r="J279" s="124">
        <f t="shared" si="17"/>
        <v>7.4050501564016828</v>
      </c>
      <c r="K279" s="125">
        <f t="shared" si="18"/>
        <v>0.12602079761358562</v>
      </c>
      <c r="L279" s="150">
        <f t="shared" si="19"/>
        <v>9.125</v>
      </c>
    </row>
    <row r="280" spans="1:12" x14ac:dyDescent="0.25">
      <c r="A280" s="100" t="s">
        <v>18</v>
      </c>
      <c r="B280" s="100">
        <v>539</v>
      </c>
      <c r="C280" s="100" t="s">
        <v>38</v>
      </c>
      <c r="D280" s="100" t="s">
        <v>17</v>
      </c>
      <c r="E280" s="124">
        <v>983025.55</v>
      </c>
      <c r="F280" s="124">
        <v>230066.25</v>
      </c>
      <c r="G280" s="9">
        <v>184618</v>
      </c>
      <c r="H280" s="9">
        <v>12552</v>
      </c>
      <c r="I280" s="124">
        <f t="shared" si="16"/>
        <v>752959.3</v>
      </c>
      <c r="J280" s="124">
        <f t="shared" si="17"/>
        <v>4.0784717633166867</v>
      </c>
      <c r="K280" s="125">
        <f t="shared" si="18"/>
        <v>0.23403893215186522</v>
      </c>
      <c r="L280" s="150">
        <f t="shared" si="19"/>
        <v>14.70825366475462</v>
      </c>
    </row>
    <row r="281" spans="1:12" x14ac:dyDescent="0.25">
      <c r="A281" s="100" t="s">
        <v>18</v>
      </c>
      <c r="B281" s="100">
        <v>539</v>
      </c>
      <c r="C281" s="100" t="s">
        <v>38</v>
      </c>
      <c r="D281" s="100" t="s">
        <v>20</v>
      </c>
      <c r="E281" s="124">
        <v>109069.19</v>
      </c>
      <c r="F281" s="124">
        <v>22577.4</v>
      </c>
      <c r="G281" s="9">
        <v>18450</v>
      </c>
      <c r="H281" s="9">
        <v>1406</v>
      </c>
      <c r="I281" s="124">
        <f t="shared" si="16"/>
        <v>86491.790000000008</v>
      </c>
      <c r="J281" s="124">
        <f t="shared" si="17"/>
        <v>4.6879018970189703</v>
      </c>
      <c r="K281" s="125">
        <f t="shared" si="18"/>
        <v>0.20700071211677654</v>
      </c>
      <c r="L281" s="150">
        <f t="shared" si="19"/>
        <v>13.122332859174964</v>
      </c>
    </row>
    <row r="282" spans="1:12" x14ac:dyDescent="0.25">
      <c r="A282" s="100" t="s">
        <v>18</v>
      </c>
      <c r="B282" s="100">
        <v>539</v>
      </c>
      <c r="C282" s="100" t="s">
        <v>38</v>
      </c>
      <c r="D282" s="100" t="s">
        <v>72</v>
      </c>
      <c r="E282" s="124">
        <v>89232.83</v>
      </c>
      <c r="F282" s="124">
        <v>14406.51</v>
      </c>
      <c r="G282" s="9">
        <v>12065</v>
      </c>
      <c r="H282" s="9">
        <v>1146</v>
      </c>
      <c r="I282" s="124">
        <f t="shared" si="16"/>
        <v>74826.320000000007</v>
      </c>
      <c r="J282" s="124">
        <f t="shared" si="17"/>
        <v>6.2019328636552018</v>
      </c>
      <c r="K282" s="125">
        <f t="shared" si="18"/>
        <v>0.16144853861521594</v>
      </c>
      <c r="L282" s="150">
        <f t="shared" si="19"/>
        <v>10.527923211169284</v>
      </c>
    </row>
    <row r="283" spans="1:12" x14ac:dyDescent="0.25">
      <c r="A283" s="100" t="s">
        <v>18</v>
      </c>
      <c r="B283" s="100">
        <v>540</v>
      </c>
      <c r="C283" s="100" t="s">
        <v>38</v>
      </c>
      <c r="D283" s="100" t="s">
        <v>17</v>
      </c>
      <c r="E283" s="124">
        <v>831851.57824012591</v>
      </c>
      <c r="F283" s="124">
        <v>204529.67</v>
      </c>
      <c r="G283" s="9">
        <v>159277</v>
      </c>
      <c r="H283" s="9">
        <v>10922</v>
      </c>
      <c r="I283" s="124">
        <f t="shared" si="16"/>
        <v>627321.90824012586</v>
      </c>
      <c r="J283" s="124">
        <f t="shared" si="17"/>
        <v>3.9385592912983411</v>
      </c>
      <c r="K283" s="125">
        <f t="shared" si="18"/>
        <v>0.24587279191403971</v>
      </c>
      <c r="L283" s="150">
        <f t="shared" si="19"/>
        <v>14.583134956967589</v>
      </c>
    </row>
    <row r="284" spans="1:12" x14ac:dyDescent="0.25">
      <c r="A284" s="100" t="s">
        <v>18</v>
      </c>
      <c r="B284" s="100">
        <v>540</v>
      </c>
      <c r="C284" s="100" t="s">
        <v>38</v>
      </c>
      <c r="D284" s="100" t="s">
        <v>20</v>
      </c>
      <c r="E284" s="124">
        <v>46153.313781376113</v>
      </c>
      <c r="F284" s="124">
        <v>16894.04</v>
      </c>
      <c r="G284" s="9">
        <v>13120</v>
      </c>
      <c r="H284" s="9">
        <v>588</v>
      </c>
      <c r="I284" s="124">
        <f t="shared" si="16"/>
        <v>29259.273781376112</v>
      </c>
      <c r="J284" s="124">
        <f t="shared" si="17"/>
        <v>2.2301275748000084</v>
      </c>
      <c r="K284" s="125">
        <f t="shared" si="18"/>
        <v>0.36604175552865981</v>
      </c>
      <c r="L284" s="150">
        <f t="shared" si="19"/>
        <v>22.312925170068027</v>
      </c>
    </row>
    <row r="285" spans="1:12" x14ac:dyDescent="0.25">
      <c r="A285" s="100" t="s">
        <v>18</v>
      </c>
      <c r="B285" s="100">
        <v>540</v>
      </c>
      <c r="C285" s="100" t="s">
        <v>38</v>
      </c>
      <c r="D285" s="100" t="s">
        <v>72</v>
      </c>
      <c r="E285" s="124">
        <v>48681.142542026784</v>
      </c>
      <c r="F285" s="124">
        <v>13488.17</v>
      </c>
      <c r="G285" s="9">
        <v>10941</v>
      </c>
      <c r="H285" s="9">
        <v>609</v>
      </c>
      <c r="I285" s="124">
        <f t="shared" si="16"/>
        <v>35192.972542026786</v>
      </c>
      <c r="J285" s="124">
        <f t="shared" si="17"/>
        <v>3.2166138873984815</v>
      </c>
      <c r="K285" s="125">
        <f t="shared" si="18"/>
        <v>0.27707176322650118</v>
      </c>
      <c r="L285" s="150">
        <f t="shared" si="19"/>
        <v>17.96551724137931</v>
      </c>
    </row>
    <row r="286" spans="1:12" x14ac:dyDescent="0.25">
      <c r="A286" s="100" t="s">
        <v>18</v>
      </c>
      <c r="B286" s="100">
        <v>542</v>
      </c>
      <c r="C286" s="100" t="s">
        <v>38</v>
      </c>
      <c r="D286" s="100" t="s">
        <v>17</v>
      </c>
      <c r="E286" s="124">
        <v>311359.00857816287</v>
      </c>
      <c r="F286" s="124">
        <v>61003.58</v>
      </c>
      <c r="G286" s="9">
        <v>48086</v>
      </c>
      <c r="H286" s="9">
        <v>4039</v>
      </c>
      <c r="I286" s="124">
        <f t="shared" si="16"/>
        <v>250355.42857816286</v>
      </c>
      <c r="J286" s="124">
        <f t="shared" si="17"/>
        <v>5.2064099442283167</v>
      </c>
      <c r="K286" s="125">
        <f t="shared" si="18"/>
        <v>0.1959268186219375</v>
      </c>
      <c r="L286" s="150">
        <f t="shared" si="19"/>
        <v>11.905422134191632</v>
      </c>
    </row>
    <row r="287" spans="1:12" x14ac:dyDescent="0.25">
      <c r="A287" s="100" t="s">
        <v>22</v>
      </c>
      <c r="B287" s="100">
        <v>600</v>
      </c>
      <c r="C287" s="100" t="s">
        <v>38</v>
      </c>
      <c r="D287" s="100" t="s">
        <v>17</v>
      </c>
      <c r="E287" s="124">
        <v>86681</v>
      </c>
      <c r="F287" s="124">
        <v>9452</v>
      </c>
      <c r="G287" s="9">
        <v>4728</v>
      </c>
      <c r="H287" s="9">
        <v>329.05</v>
      </c>
      <c r="I287" s="124">
        <f t="shared" si="16"/>
        <v>77229</v>
      </c>
      <c r="J287" s="124">
        <f t="shared" si="17"/>
        <v>16.334390862944161</v>
      </c>
      <c r="K287" s="125">
        <f t="shared" si="18"/>
        <v>0.10904350434351241</v>
      </c>
      <c r="L287" s="150">
        <f t="shared" si="19"/>
        <v>14.368636985260599</v>
      </c>
    </row>
    <row r="288" spans="1:12" x14ac:dyDescent="0.25">
      <c r="A288" s="100" t="s">
        <v>18</v>
      </c>
      <c r="B288" s="100">
        <v>604</v>
      </c>
      <c r="C288" s="100" t="s">
        <v>38</v>
      </c>
      <c r="D288" s="100" t="s">
        <v>17</v>
      </c>
      <c r="E288" s="124">
        <v>154130.23000000001</v>
      </c>
      <c r="F288" s="124">
        <v>12741.97</v>
      </c>
      <c r="G288" s="9">
        <v>11501</v>
      </c>
      <c r="H288" s="9">
        <v>1740</v>
      </c>
      <c r="I288" s="124">
        <f t="shared" si="16"/>
        <v>141388.26</v>
      </c>
      <c r="J288" s="124">
        <f t="shared" si="17"/>
        <v>12.293562298930528</v>
      </c>
      <c r="K288" s="125">
        <f t="shared" si="18"/>
        <v>8.2670154972194612E-2</v>
      </c>
      <c r="L288" s="150">
        <f t="shared" si="19"/>
        <v>6.6097701149425285</v>
      </c>
    </row>
    <row r="289" spans="1:12" x14ac:dyDescent="0.25">
      <c r="A289" s="100" t="s">
        <v>15</v>
      </c>
      <c r="B289" s="100">
        <v>612</v>
      </c>
      <c r="C289" s="100" t="s">
        <v>38</v>
      </c>
      <c r="D289" s="100" t="s">
        <v>17</v>
      </c>
      <c r="E289" s="124">
        <v>1370657.37987867</v>
      </c>
      <c r="F289" s="124">
        <v>107527.6785395039</v>
      </c>
      <c r="G289" s="9">
        <v>135242.19657354651</v>
      </c>
      <c r="H289" s="9">
        <v>6836.7300000000077</v>
      </c>
      <c r="I289" s="124">
        <f t="shared" si="16"/>
        <v>1263129.7013391661</v>
      </c>
      <c r="J289" s="124">
        <f t="shared" si="17"/>
        <v>9.3397603214190585</v>
      </c>
      <c r="K289" s="125">
        <f t="shared" si="18"/>
        <v>7.8449713340486449E-2</v>
      </c>
      <c r="L289" s="150">
        <f t="shared" si="19"/>
        <v>19.781708005661532</v>
      </c>
    </row>
    <row r="290" spans="1:12" x14ac:dyDescent="0.25">
      <c r="A290" s="100" t="s">
        <v>15</v>
      </c>
      <c r="B290" s="100">
        <v>612</v>
      </c>
      <c r="C290" s="100" t="s">
        <v>38</v>
      </c>
      <c r="D290" s="100" t="s">
        <v>20</v>
      </c>
      <c r="E290" s="124">
        <v>417896.7660400162</v>
      </c>
      <c r="F290" s="124">
        <v>25558.927609680777</v>
      </c>
      <c r="G290" s="9">
        <v>31481.344556818705</v>
      </c>
      <c r="H290" s="9">
        <v>2026.9600000000007</v>
      </c>
      <c r="I290" s="124">
        <f t="shared" si="16"/>
        <v>392337.8384303354</v>
      </c>
      <c r="J290" s="124">
        <f t="shared" si="17"/>
        <v>12.462550248520339</v>
      </c>
      <c r="K290" s="125">
        <f t="shared" si="18"/>
        <v>6.1160864803709324E-2</v>
      </c>
      <c r="L290" s="150">
        <f t="shared" si="19"/>
        <v>15.531310216688388</v>
      </c>
    </row>
    <row r="291" spans="1:12" x14ac:dyDescent="0.25">
      <c r="A291" s="100" t="s">
        <v>15</v>
      </c>
      <c r="B291" s="100">
        <v>612</v>
      </c>
      <c r="C291" s="100" t="s">
        <v>38</v>
      </c>
      <c r="D291" s="100" t="s">
        <v>21</v>
      </c>
      <c r="E291" s="124">
        <v>305047.76569510973</v>
      </c>
      <c r="F291" s="124">
        <v>17648.705734867533</v>
      </c>
      <c r="G291" s="9">
        <v>22783.780335766816</v>
      </c>
      <c r="H291" s="9">
        <v>1388.5200000000018</v>
      </c>
      <c r="I291" s="124">
        <f t="shared" si="16"/>
        <v>287399.05996024219</v>
      </c>
      <c r="J291" s="124">
        <f t="shared" si="17"/>
        <v>12.614195525273415</v>
      </c>
      <c r="K291" s="125">
        <f t="shared" si="18"/>
        <v>5.7855548276682434E-2</v>
      </c>
      <c r="L291" s="150">
        <f t="shared" si="19"/>
        <v>16.408679987156674</v>
      </c>
    </row>
    <row r="292" spans="1:12" x14ac:dyDescent="0.25">
      <c r="A292" s="100" t="s">
        <v>18</v>
      </c>
      <c r="B292" s="100">
        <v>614</v>
      </c>
      <c r="C292" s="100" t="s">
        <v>38</v>
      </c>
      <c r="D292" s="100" t="s">
        <v>17</v>
      </c>
      <c r="E292" s="124">
        <v>124461.57999999999</v>
      </c>
      <c r="F292" s="124">
        <v>7914.43</v>
      </c>
      <c r="G292" s="9">
        <v>5929</v>
      </c>
      <c r="H292" s="9">
        <v>1559</v>
      </c>
      <c r="I292" s="124">
        <f t="shared" si="16"/>
        <v>116547.15</v>
      </c>
      <c r="J292" s="124">
        <f t="shared" si="17"/>
        <v>19.657134424017539</v>
      </c>
      <c r="K292" s="125">
        <f t="shared" si="18"/>
        <v>6.3589342188971096E-2</v>
      </c>
      <c r="L292" s="150">
        <f t="shared" si="19"/>
        <v>3.8030788967286724</v>
      </c>
    </row>
    <row r="293" spans="1:12" x14ac:dyDescent="0.25">
      <c r="A293" s="100" t="s">
        <v>18</v>
      </c>
      <c r="B293" s="100">
        <v>615</v>
      </c>
      <c r="C293" s="100" t="s">
        <v>38</v>
      </c>
      <c r="D293" s="100" t="s">
        <v>17</v>
      </c>
      <c r="E293" s="124">
        <v>362825.95</v>
      </c>
      <c r="F293" s="124">
        <v>53635.26</v>
      </c>
      <c r="G293" s="9">
        <v>37854</v>
      </c>
      <c r="H293" s="9">
        <v>5457</v>
      </c>
      <c r="I293" s="124">
        <f t="shared" si="16"/>
        <v>309190.69</v>
      </c>
      <c r="J293" s="124">
        <f t="shared" si="17"/>
        <v>8.1679793416811961</v>
      </c>
      <c r="K293" s="125">
        <f t="shared" si="18"/>
        <v>0.14782641649529202</v>
      </c>
      <c r="L293" s="150">
        <f t="shared" si="19"/>
        <v>6.9367784496976359</v>
      </c>
    </row>
    <row r="294" spans="1:12" x14ac:dyDescent="0.25">
      <c r="A294" s="100" t="s">
        <v>18</v>
      </c>
      <c r="B294" s="100">
        <v>615</v>
      </c>
      <c r="C294" s="100" t="s">
        <v>38</v>
      </c>
      <c r="D294" s="100" t="s">
        <v>20</v>
      </c>
      <c r="E294" s="124">
        <v>71398.09</v>
      </c>
      <c r="F294" s="124">
        <v>8246.5300000000007</v>
      </c>
      <c r="G294" s="9">
        <v>6406</v>
      </c>
      <c r="H294" s="9">
        <v>1071</v>
      </c>
      <c r="I294" s="124">
        <f t="shared" si="16"/>
        <v>63151.56</v>
      </c>
      <c r="J294" s="124">
        <f t="shared" si="17"/>
        <v>9.8581891976272242</v>
      </c>
      <c r="K294" s="125">
        <f t="shared" si="18"/>
        <v>0.11550070877246157</v>
      </c>
      <c r="L294" s="150">
        <f t="shared" si="19"/>
        <v>5.9813258636788049</v>
      </c>
    </row>
    <row r="295" spans="1:12" x14ac:dyDescent="0.25">
      <c r="A295" s="100" t="s">
        <v>18</v>
      </c>
      <c r="B295" s="100">
        <v>705</v>
      </c>
      <c r="C295" s="100" t="s">
        <v>38</v>
      </c>
      <c r="D295" s="100" t="s">
        <v>17</v>
      </c>
      <c r="E295" s="124">
        <v>471538.68510280323</v>
      </c>
      <c r="F295" s="124">
        <v>76931.31</v>
      </c>
      <c r="G295" s="9">
        <v>66439</v>
      </c>
      <c r="H295" s="9">
        <v>5690</v>
      </c>
      <c r="I295" s="124">
        <f t="shared" si="16"/>
        <v>394607.37510280323</v>
      </c>
      <c r="J295" s="124">
        <f t="shared" si="17"/>
        <v>5.9393936558768683</v>
      </c>
      <c r="K295" s="125">
        <f t="shared" si="18"/>
        <v>0.16314951971168112</v>
      </c>
      <c r="L295" s="150">
        <f t="shared" si="19"/>
        <v>11.676449912126538</v>
      </c>
    </row>
    <row r="296" spans="1:12" x14ac:dyDescent="0.25">
      <c r="A296" s="100" t="s">
        <v>18</v>
      </c>
      <c r="B296" s="100">
        <v>716</v>
      </c>
      <c r="C296" s="100" t="s">
        <v>38</v>
      </c>
      <c r="D296" s="100" t="s">
        <v>17</v>
      </c>
      <c r="E296" s="124">
        <v>221981.38</v>
      </c>
      <c r="F296" s="124">
        <v>47254.85</v>
      </c>
      <c r="G296" s="9">
        <v>34024</v>
      </c>
      <c r="H296" s="9">
        <v>3044</v>
      </c>
      <c r="I296" s="124">
        <f t="shared" si="16"/>
        <v>174726.53</v>
      </c>
      <c r="J296" s="124">
        <f t="shared" si="17"/>
        <v>5.1353906066306134</v>
      </c>
      <c r="K296" s="125">
        <f t="shared" si="18"/>
        <v>0.21287753954858735</v>
      </c>
      <c r="L296" s="150">
        <f t="shared" si="19"/>
        <v>11.177398160315375</v>
      </c>
    </row>
    <row r="297" spans="1:12" x14ac:dyDescent="0.25">
      <c r="A297" s="100" t="s">
        <v>18</v>
      </c>
      <c r="B297" s="100">
        <v>716</v>
      </c>
      <c r="C297" s="100" t="s">
        <v>38</v>
      </c>
      <c r="D297" s="100" t="s">
        <v>20</v>
      </c>
      <c r="E297" s="124">
        <v>40656.549999999996</v>
      </c>
      <c r="F297" s="124">
        <v>11513</v>
      </c>
      <c r="G297" s="9">
        <v>9589</v>
      </c>
      <c r="H297" s="9">
        <v>574</v>
      </c>
      <c r="I297" s="124">
        <f t="shared" si="16"/>
        <v>29143.549999999996</v>
      </c>
      <c r="J297" s="124">
        <f t="shared" si="17"/>
        <v>3.0392689540098026</v>
      </c>
      <c r="K297" s="125">
        <f t="shared" si="18"/>
        <v>0.28317700345946722</v>
      </c>
      <c r="L297" s="150">
        <f t="shared" si="19"/>
        <v>16.705574912891986</v>
      </c>
    </row>
    <row r="298" spans="1:12" x14ac:dyDescent="0.25">
      <c r="A298" s="100" t="s">
        <v>18</v>
      </c>
      <c r="B298" s="100">
        <v>717</v>
      </c>
      <c r="C298" s="100" t="s">
        <v>38</v>
      </c>
      <c r="D298" s="100" t="s">
        <v>17</v>
      </c>
      <c r="E298" s="124">
        <v>237667.21000000002</v>
      </c>
      <c r="F298" s="124">
        <v>75703.539999999994</v>
      </c>
      <c r="G298" s="9">
        <v>69595</v>
      </c>
      <c r="H298" s="9">
        <v>3469</v>
      </c>
      <c r="I298" s="124">
        <f t="shared" si="16"/>
        <v>161963.67000000004</v>
      </c>
      <c r="J298" s="124">
        <f t="shared" si="17"/>
        <v>2.3272314103024647</v>
      </c>
      <c r="K298" s="125">
        <f t="shared" si="18"/>
        <v>0.31852749060335245</v>
      </c>
      <c r="L298" s="150">
        <f t="shared" si="19"/>
        <v>20.061977515134043</v>
      </c>
    </row>
    <row r="299" spans="1:12" x14ac:dyDescent="0.25">
      <c r="A299" s="100" t="s">
        <v>15</v>
      </c>
      <c r="B299" s="100">
        <v>721</v>
      </c>
      <c r="C299" s="100" t="s">
        <v>38</v>
      </c>
      <c r="D299" s="100" t="s">
        <v>17</v>
      </c>
      <c r="E299" s="124">
        <v>1379135.4357404145</v>
      </c>
      <c r="F299" s="124">
        <v>203165.06215310501</v>
      </c>
      <c r="G299" s="9">
        <v>200658.04482645498</v>
      </c>
      <c r="H299" s="9">
        <v>7035.54000000003</v>
      </c>
      <c r="I299" s="124">
        <f t="shared" si="16"/>
        <v>1175970.3735873096</v>
      </c>
      <c r="J299" s="124">
        <f t="shared" si="17"/>
        <v>5.8605692814578267</v>
      </c>
      <c r="K299" s="125">
        <f t="shared" si="18"/>
        <v>0.14731335073268714</v>
      </c>
      <c r="L299" s="150">
        <f t="shared" si="19"/>
        <v>28.520631653924806</v>
      </c>
    </row>
    <row r="300" spans="1:12" x14ac:dyDescent="0.25">
      <c r="A300" s="100" t="s">
        <v>15</v>
      </c>
      <c r="B300" s="100">
        <v>721</v>
      </c>
      <c r="C300" s="100" t="s">
        <v>38</v>
      </c>
      <c r="D300" s="100" t="s">
        <v>20</v>
      </c>
      <c r="E300" s="124">
        <v>174396.02800654864</v>
      </c>
      <c r="F300" s="124">
        <v>14968.170733127268</v>
      </c>
      <c r="G300" s="9">
        <v>18312.080949129406</v>
      </c>
      <c r="H300" s="9">
        <v>858</v>
      </c>
      <c r="I300" s="124">
        <f t="shared" si="16"/>
        <v>159427.85727342137</v>
      </c>
      <c r="J300" s="124">
        <f t="shared" si="17"/>
        <v>8.7061573021825733</v>
      </c>
      <c r="K300" s="125">
        <f t="shared" si="18"/>
        <v>8.5828621811072481E-2</v>
      </c>
      <c r="L300" s="150">
        <f t="shared" si="19"/>
        <v>21.342751688962011</v>
      </c>
    </row>
    <row r="301" spans="1:12" x14ac:dyDescent="0.25">
      <c r="A301" s="100" t="s">
        <v>15</v>
      </c>
      <c r="B301" s="100">
        <v>721</v>
      </c>
      <c r="C301" s="100" t="s">
        <v>38</v>
      </c>
      <c r="D301" s="100" t="s">
        <v>21</v>
      </c>
      <c r="E301" s="124">
        <v>206924.7412937863</v>
      </c>
      <c r="F301" s="124">
        <v>15881.829824553633</v>
      </c>
      <c r="G301" s="9">
        <v>19199.989711588609</v>
      </c>
      <c r="H301" s="9">
        <v>957</v>
      </c>
      <c r="I301" s="124">
        <f t="shared" si="16"/>
        <v>191042.91146923267</v>
      </c>
      <c r="J301" s="124">
        <f t="shared" si="17"/>
        <v>9.9501569708615101</v>
      </c>
      <c r="K301" s="125">
        <f t="shared" si="18"/>
        <v>7.6751720095206158E-2</v>
      </c>
      <c r="L301" s="150">
        <f t="shared" si="19"/>
        <v>20.062685174073781</v>
      </c>
    </row>
    <row r="302" spans="1:12" x14ac:dyDescent="0.25">
      <c r="A302" s="100" t="s">
        <v>15</v>
      </c>
      <c r="B302" s="100">
        <v>722</v>
      </c>
      <c r="C302" s="100" t="s">
        <v>38</v>
      </c>
      <c r="D302" s="100" t="s">
        <v>17</v>
      </c>
      <c r="E302" s="124">
        <v>1362866.6542242207</v>
      </c>
      <c r="F302" s="124">
        <v>162842.51595060341</v>
      </c>
      <c r="G302" s="9">
        <v>193703.10527938843</v>
      </c>
      <c r="H302" s="9">
        <v>6672.3599999999706</v>
      </c>
      <c r="I302" s="124">
        <f t="shared" si="16"/>
        <v>1200024.1382736173</v>
      </c>
      <c r="J302" s="124">
        <f t="shared" si="17"/>
        <v>6.1951724343435677</v>
      </c>
      <c r="K302" s="125">
        <f t="shared" si="18"/>
        <v>0.11948528892820966</v>
      </c>
      <c r="L302" s="150">
        <f t="shared" si="19"/>
        <v>29.030673596656847</v>
      </c>
    </row>
    <row r="303" spans="1:12" x14ac:dyDescent="0.25">
      <c r="A303" s="100" t="s">
        <v>15</v>
      </c>
      <c r="B303" s="100">
        <v>722</v>
      </c>
      <c r="C303" s="100" t="s">
        <v>38</v>
      </c>
      <c r="D303" s="100" t="s">
        <v>20</v>
      </c>
      <c r="E303" s="124">
        <v>265617.72614184336</v>
      </c>
      <c r="F303" s="124">
        <v>27359.73175636668</v>
      </c>
      <c r="G303" s="9">
        <v>31107.924983821846</v>
      </c>
      <c r="H303" s="9">
        <v>1207.9600000000005</v>
      </c>
      <c r="I303" s="124">
        <f t="shared" si="16"/>
        <v>238257.99438547669</v>
      </c>
      <c r="J303" s="124">
        <f t="shared" si="17"/>
        <v>7.6590770522105354</v>
      </c>
      <c r="K303" s="125">
        <f t="shared" si="18"/>
        <v>0.10300416374228059</v>
      </c>
      <c r="L303" s="150">
        <f t="shared" si="19"/>
        <v>25.752446259662435</v>
      </c>
    </row>
    <row r="304" spans="1:12" x14ac:dyDescent="0.25">
      <c r="A304" s="100" t="s">
        <v>15</v>
      </c>
      <c r="B304" s="100">
        <v>722</v>
      </c>
      <c r="C304" s="100" t="s">
        <v>38</v>
      </c>
      <c r="D304" s="100" t="s">
        <v>21</v>
      </c>
      <c r="E304" s="124">
        <v>260853.61333156977</v>
      </c>
      <c r="F304" s="124">
        <v>21290.342925410096</v>
      </c>
      <c r="G304" s="9">
        <v>24057.555990322773</v>
      </c>
      <c r="H304" s="9">
        <v>1261.5</v>
      </c>
      <c r="I304" s="124">
        <f t="shared" si="16"/>
        <v>239563.27040615966</v>
      </c>
      <c r="J304" s="124">
        <f t="shared" si="17"/>
        <v>9.9579221805625107</v>
      </c>
      <c r="K304" s="125">
        <f t="shared" si="18"/>
        <v>8.1617972062928812E-2</v>
      </c>
      <c r="L304" s="150">
        <f t="shared" si="19"/>
        <v>19.070595315356936</v>
      </c>
    </row>
    <row r="305" spans="1:12" x14ac:dyDescent="0.25">
      <c r="A305" s="100" t="s">
        <v>15</v>
      </c>
      <c r="B305" s="100">
        <v>723</v>
      </c>
      <c r="C305" s="100" t="s">
        <v>38</v>
      </c>
      <c r="D305" s="100" t="s">
        <v>17</v>
      </c>
      <c r="E305" s="124">
        <v>1122922.0387869009</v>
      </c>
      <c r="F305" s="124">
        <v>127025.58505074315</v>
      </c>
      <c r="G305" s="9">
        <v>146068.25236068052</v>
      </c>
      <c r="H305" s="9">
        <v>5497.5499999999747</v>
      </c>
      <c r="I305" s="124">
        <f t="shared" si="16"/>
        <v>995896.45373615774</v>
      </c>
      <c r="J305" s="124">
        <f t="shared" si="17"/>
        <v>6.8180212855359583</v>
      </c>
      <c r="K305" s="125">
        <f t="shared" si="18"/>
        <v>0.11312057352438253</v>
      </c>
      <c r="L305" s="150">
        <f t="shared" si="19"/>
        <v>26.569699659062891</v>
      </c>
    </row>
    <row r="306" spans="1:12" x14ac:dyDescent="0.25">
      <c r="A306" s="100" t="s">
        <v>15</v>
      </c>
      <c r="B306" s="100">
        <v>723</v>
      </c>
      <c r="C306" s="100" t="s">
        <v>38</v>
      </c>
      <c r="D306" s="100" t="s">
        <v>20</v>
      </c>
      <c r="E306" s="124">
        <v>97121.528240897213</v>
      </c>
      <c r="F306" s="124">
        <v>9915.4030232180758</v>
      </c>
      <c r="G306" s="9">
        <v>11540.739358786324</v>
      </c>
      <c r="H306" s="9">
        <v>465.72000000000031</v>
      </c>
      <c r="I306" s="124">
        <f t="shared" si="16"/>
        <v>87206.125217679131</v>
      </c>
      <c r="J306" s="124">
        <f t="shared" si="17"/>
        <v>7.5563724737693168</v>
      </c>
      <c r="K306" s="125">
        <f t="shared" si="18"/>
        <v>0.10209274094847662</v>
      </c>
      <c r="L306" s="150">
        <f t="shared" si="19"/>
        <v>24.780424630220555</v>
      </c>
    </row>
    <row r="307" spans="1:12" x14ac:dyDescent="0.25">
      <c r="A307" s="100" t="s">
        <v>15</v>
      </c>
      <c r="B307" s="100">
        <v>723</v>
      </c>
      <c r="C307" s="100" t="s">
        <v>38</v>
      </c>
      <c r="D307" s="100" t="s">
        <v>21</v>
      </c>
      <c r="E307" s="124">
        <v>93990.193412348846</v>
      </c>
      <c r="F307" s="124">
        <v>9075.6037661191767</v>
      </c>
      <c r="G307" s="9">
        <v>10074.030258181987</v>
      </c>
      <c r="H307" s="9">
        <v>472.16000000000025</v>
      </c>
      <c r="I307" s="124">
        <f t="shared" si="16"/>
        <v>84914.589646229666</v>
      </c>
      <c r="J307" s="124">
        <f t="shared" si="17"/>
        <v>8.4290584274613654</v>
      </c>
      <c r="K307" s="125">
        <f t="shared" si="18"/>
        <v>9.6559049796856616E-2</v>
      </c>
      <c r="L307" s="150">
        <f t="shared" si="19"/>
        <v>21.336051885339675</v>
      </c>
    </row>
    <row r="308" spans="1:12" x14ac:dyDescent="0.25">
      <c r="A308" s="100" t="s">
        <v>15</v>
      </c>
      <c r="B308" s="100">
        <v>724</v>
      </c>
      <c r="C308" s="100" t="s">
        <v>38</v>
      </c>
      <c r="D308" s="100" t="s">
        <v>17</v>
      </c>
      <c r="E308" s="124">
        <v>2783575.2428037552</v>
      </c>
      <c r="F308" s="124">
        <v>425518.85283094028</v>
      </c>
      <c r="G308" s="9">
        <v>468782.63372752618</v>
      </c>
      <c r="H308" s="9">
        <v>12819.749999999976</v>
      </c>
      <c r="I308" s="124">
        <f t="shared" si="16"/>
        <v>2358056.3899728148</v>
      </c>
      <c r="J308" s="124">
        <f t="shared" si="17"/>
        <v>5.0301701051140144</v>
      </c>
      <c r="K308" s="125">
        <f t="shared" si="18"/>
        <v>0.15286773868642997</v>
      </c>
      <c r="L308" s="150">
        <f t="shared" si="19"/>
        <v>36.567221180407344</v>
      </c>
    </row>
    <row r="309" spans="1:12" x14ac:dyDescent="0.25">
      <c r="A309" s="100" t="s">
        <v>15</v>
      </c>
      <c r="B309" s="100">
        <v>724</v>
      </c>
      <c r="C309" s="100" t="s">
        <v>38</v>
      </c>
      <c r="D309" s="100" t="s">
        <v>20</v>
      </c>
      <c r="E309" s="124">
        <v>293195.00701295485</v>
      </c>
      <c r="F309" s="124">
        <v>51127.974337751832</v>
      </c>
      <c r="G309" s="9">
        <v>56028.495098404033</v>
      </c>
      <c r="H309" s="9">
        <v>1199.6400000000006</v>
      </c>
      <c r="I309" s="124">
        <f t="shared" si="16"/>
        <v>242067.03267520302</v>
      </c>
      <c r="J309" s="124">
        <f t="shared" si="17"/>
        <v>4.3204271728172525</v>
      </c>
      <c r="K309" s="125">
        <f t="shared" si="18"/>
        <v>0.17438214538043867</v>
      </c>
      <c r="L309" s="150">
        <f t="shared" si="19"/>
        <v>46.704423909176093</v>
      </c>
    </row>
    <row r="310" spans="1:12" x14ac:dyDescent="0.25">
      <c r="A310" s="100" t="s">
        <v>15</v>
      </c>
      <c r="B310" s="100">
        <v>724</v>
      </c>
      <c r="C310" s="100" t="s">
        <v>38</v>
      </c>
      <c r="D310" s="100" t="s">
        <v>21</v>
      </c>
      <c r="E310" s="124">
        <v>299193.65927282575</v>
      </c>
      <c r="F310" s="124">
        <v>45601.456748590332</v>
      </c>
      <c r="G310" s="9">
        <v>50021.626356112858</v>
      </c>
      <c r="H310" s="9">
        <v>1208.1400000000001</v>
      </c>
      <c r="I310" s="124">
        <f t="shared" si="16"/>
        <v>253592.20252423541</v>
      </c>
      <c r="J310" s="124">
        <f t="shared" si="17"/>
        <v>5.0696512888019152</v>
      </c>
      <c r="K310" s="125">
        <f t="shared" si="18"/>
        <v>0.15241451593400154</v>
      </c>
      <c r="L310" s="150">
        <f t="shared" si="19"/>
        <v>41.403832632073147</v>
      </c>
    </row>
    <row r="311" spans="1:12" x14ac:dyDescent="0.25">
      <c r="A311" s="100" t="s">
        <v>23</v>
      </c>
      <c r="B311" s="100">
        <v>740</v>
      </c>
      <c r="C311" s="100" t="s">
        <v>38</v>
      </c>
      <c r="D311" s="100" t="s">
        <v>17</v>
      </c>
      <c r="E311" s="124">
        <v>105302</v>
      </c>
      <c r="F311" s="124">
        <v>0</v>
      </c>
      <c r="G311" s="9">
        <v>6052</v>
      </c>
      <c r="H311" s="9">
        <v>872</v>
      </c>
      <c r="I311" s="124">
        <f t="shared" si="16"/>
        <v>105302</v>
      </c>
      <c r="J311" s="124">
        <f t="shared" si="17"/>
        <v>17.399537343027099</v>
      </c>
      <c r="K311" s="125">
        <f t="shared" si="18"/>
        <v>0</v>
      </c>
      <c r="L311" s="150">
        <f t="shared" si="19"/>
        <v>6.9403669724770642</v>
      </c>
    </row>
    <row r="312" spans="1:12" x14ac:dyDescent="0.25">
      <c r="A312" s="100" t="s">
        <v>23</v>
      </c>
      <c r="B312" s="100">
        <v>741</v>
      </c>
      <c r="C312" s="100" t="s">
        <v>38</v>
      </c>
      <c r="D312" s="100" t="s">
        <v>17</v>
      </c>
      <c r="E312" s="124">
        <v>126943</v>
      </c>
      <c r="F312" s="124">
        <v>0</v>
      </c>
      <c r="G312" s="9">
        <v>9631</v>
      </c>
      <c r="H312" s="9">
        <v>1080</v>
      </c>
      <c r="I312" s="124">
        <f t="shared" si="16"/>
        <v>126943</v>
      </c>
      <c r="J312" s="124">
        <f t="shared" si="17"/>
        <v>13.180666597445748</v>
      </c>
      <c r="K312" s="125">
        <f t="shared" si="18"/>
        <v>0</v>
      </c>
      <c r="L312" s="150">
        <f t="shared" si="19"/>
        <v>8.9175925925925927</v>
      </c>
    </row>
    <row r="313" spans="1:12" x14ac:dyDescent="0.25">
      <c r="A313" s="100" t="s">
        <v>23</v>
      </c>
      <c r="B313" s="100">
        <v>771</v>
      </c>
      <c r="C313" s="100" t="s">
        <v>38</v>
      </c>
      <c r="D313" s="100" t="s">
        <v>17</v>
      </c>
      <c r="E313" s="124">
        <v>152941</v>
      </c>
      <c r="F313" s="124">
        <v>0</v>
      </c>
      <c r="G313" s="9">
        <v>6093</v>
      </c>
      <c r="H313" s="9">
        <v>1137</v>
      </c>
      <c r="I313" s="124">
        <f t="shared" si="16"/>
        <v>152941</v>
      </c>
      <c r="J313" s="124">
        <f t="shared" si="17"/>
        <v>25.101099622517644</v>
      </c>
      <c r="K313" s="125">
        <f t="shared" si="18"/>
        <v>0</v>
      </c>
      <c r="L313" s="150">
        <f t="shared" si="19"/>
        <v>5.3588390501319259</v>
      </c>
    </row>
    <row r="314" spans="1:12" x14ac:dyDescent="0.25">
      <c r="A314" s="100" t="s">
        <v>24</v>
      </c>
      <c r="B314" s="100">
        <v>787</v>
      </c>
      <c r="C314" s="100" t="s">
        <v>38</v>
      </c>
      <c r="D314" s="100" t="s">
        <v>17</v>
      </c>
      <c r="E314" s="124">
        <v>54903.6095110811</v>
      </c>
      <c r="F314" s="124">
        <v>0</v>
      </c>
      <c r="G314" s="9">
        <v>2519</v>
      </c>
      <c r="H314" s="9">
        <v>198.30999999999992</v>
      </c>
      <c r="I314" s="124">
        <f t="shared" si="16"/>
        <v>54903.6095110811</v>
      </c>
      <c r="J314" s="124">
        <f t="shared" si="17"/>
        <v>21.79579575668166</v>
      </c>
      <c r="K314" s="125">
        <f t="shared" si="18"/>
        <v>0</v>
      </c>
      <c r="L314" s="150">
        <f t="shared" si="19"/>
        <v>12.702334728455455</v>
      </c>
    </row>
    <row r="315" spans="1:12" x14ac:dyDescent="0.25">
      <c r="A315" s="100" t="s">
        <v>24</v>
      </c>
      <c r="B315" s="100">
        <v>788</v>
      </c>
      <c r="C315" s="100" t="s">
        <v>38</v>
      </c>
      <c r="D315" s="100" t="s">
        <v>17</v>
      </c>
      <c r="E315" s="124">
        <v>80298.063981072846</v>
      </c>
      <c r="F315" s="124">
        <v>0</v>
      </c>
      <c r="G315" s="9">
        <v>6283</v>
      </c>
      <c r="H315" s="9">
        <v>454.25666666666677</v>
      </c>
      <c r="I315" s="124">
        <f t="shared" si="16"/>
        <v>80298.063981072846</v>
      </c>
      <c r="J315" s="124">
        <f t="shared" si="17"/>
        <v>12.780210724347103</v>
      </c>
      <c r="K315" s="125">
        <f t="shared" si="18"/>
        <v>0</v>
      </c>
      <c r="L315" s="150">
        <f t="shared" si="19"/>
        <v>13.831387541551395</v>
      </c>
    </row>
    <row r="316" spans="1:12" x14ac:dyDescent="0.25">
      <c r="A316" s="100" t="s">
        <v>23</v>
      </c>
      <c r="B316" s="100">
        <v>791</v>
      </c>
      <c r="C316" s="100" t="s">
        <v>38</v>
      </c>
      <c r="D316" s="100" t="s">
        <v>17</v>
      </c>
      <c r="E316" s="124">
        <v>92016</v>
      </c>
      <c r="F316" s="124">
        <v>0</v>
      </c>
      <c r="G316" s="9">
        <v>3290</v>
      </c>
      <c r="H316" s="9">
        <v>748</v>
      </c>
      <c r="I316" s="124">
        <f t="shared" si="16"/>
        <v>92016</v>
      </c>
      <c r="J316" s="124">
        <f t="shared" si="17"/>
        <v>27.968389057750759</v>
      </c>
      <c r="K316" s="125">
        <f t="shared" si="18"/>
        <v>0</v>
      </c>
      <c r="L316" s="150">
        <f t="shared" si="19"/>
        <v>4.3983957219251337</v>
      </c>
    </row>
    <row r="317" spans="1:12" x14ac:dyDescent="0.25">
      <c r="A317" s="100" t="s">
        <v>18</v>
      </c>
      <c r="B317" s="100">
        <v>801</v>
      </c>
      <c r="C317" s="100" t="s">
        <v>38</v>
      </c>
      <c r="D317" s="100" t="s">
        <v>17</v>
      </c>
      <c r="E317" s="124">
        <v>423034.58999999997</v>
      </c>
      <c r="F317" s="124">
        <v>74116.509999999995</v>
      </c>
      <c r="G317" s="9">
        <v>73770</v>
      </c>
      <c r="H317" s="9">
        <v>4458</v>
      </c>
      <c r="I317" s="124">
        <f t="shared" si="16"/>
        <v>348918.07999999996</v>
      </c>
      <c r="J317" s="124">
        <f t="shared" si="17"/>
        <v>4.7298099498441095</v>
      </c>
      <c r="K317" s="125">
        <f t="shared" si="18"/>
        <v>0.1752020088948282</v>
      </c>
      <c r="L317" s="150">
        <f t="shared" si="19"/>
        <v>16.54777927321669</v>
      </c>
    </row>
    <row r="318" spans="1:12" x14ac:dyDescent="0.25">
      <c r="A318" s="100" t="s">
        <v>18</v>
      </c>
      <c r="B318" s="100">
        <v>805</v>
      </c>
      <c r="C318" s="100" t="s">
        <v>38</v>
      </c>
      <c r="D318" s="100" t="s">
        <v>17</v>
      </c>
      <c r="E318" s="124">
        <v>538907.82999999996</v>
      </c>
      <c r="F318" s="124">
        <v>97881.95</v>
      </c>
      <c r="G318" s="9">
        <v>76746</v>
      </c>
      <c r="H318" s="9">
        <v>6037</v>
      </c>
      <c r="I318" s="124">
        <f t="shared" si="16"/>
        <v>441025.87999999995</v>
      </c>
      <c r="J318" s="124">
        <f t="shared" si="17"/>
        <v>5.7465650327052868</v>
      </c>
      <c r="K318" s="125">
        <f t="shared" si="18"/>
        <v>0.18163022422591263</v>
      </c>
      <c r="L318" s="150">
        <f t="shared" si="19"/>
        <v>12.712605598807354</v>
      </c>
    </row>
    <row r="319" spans="1:12" x14ac:dyDescent="0.25">
      <c r="A319" s="100" t="s">
        <v>18</v>
      </c>
      <c r="B319" s="100">
        <v>805</v>
      </c>
      <c r="C319" s="100" t="s">
        <v>38</v>
      </c>
      <c r="D319" s="100" t="s">
        <v>20</v>
      </c>
      <c r="E319" s="124">
        <v>85746.02</v>
      </c>
      <c r="F319" s="124">
        <v>11665.66</v>
      </c>
      <c r="G319" s="9">
        <v>10024</v>
      </c>
      <c r="H319" s="9">
        <v>979</v>
      </c>
      <c r="I319" s="124">
        <f t="shared" si="16"/>
        <v>74080.36</v>
      </c>
      <c r="J319" s="124">
        <f t="shared" si="17"/>
        <v>7.3902992817238626</v>
      </c>
      <c r="K319" s="125">
        <f t="shared" si="18"/>
        <v>0.1360489967930873</v>
      </c>
      <c r="L319" s="150">
        <f t="shared" si="19"/>
        <v>10.239019407558734</v>
      </c>
    </row>
    <row r="320" spans="1:12" x14ac:dyDescent="0.25">
      <c r="A320" s="100" t="s">
        <v>18</v>
      </c>
      <c r="B320" s="100">
        <v>831</v>
      </c>
      <c r="C320" s="100" t="s">
        <v>38</v>
      </c>
      <c r="D320" s="100" t="s">
        <v>17</v>
      </c>
      <c r="E320" s="124">
        <v>249580.55000000002</v>
      </c>
      <c r="F320" s="124">
        <v>23892.53</v>
      </c>
      <c r="G320" s="9">
        <v>23126</v>
      </c>
      <c r="H320" s="9">
        <v>2646</v>
      </c>
      <c r="I320" s="124">
        <f t="shared" si="16"/>
        <v>225688.02000000002</v>
      </c>
      <c r="J320" s="124">
        <f t="shared" si="17"/>
        <v>9.7590599325434582</v>
      </c>
      <c r="K320" s="125">
        <f t="shared" si="18"/>
        <v>9.5730737030589916E-2</v>
      </c>
      <c r="L320" s="150">
        <f t="shared" si="19"/>
        <v>8.739984882842025</v>
      </c>
    </row>
    <row r="321" spans="1:12" x14ac:dyDescent="0.25">
      <c r="A321" s="100" t="s">
        <v>18</v>
      </c>
      <c r="B321" s="100">
        <v>903</v>
      </c>
      <c r="C321" s="100" t="s">
        <v>46</v>
      </c>
      <c r="D321" s="100" t="s">
        <v>17</v>
      </c>
      <c r="E321" s="124">
        <v>1995468.69</v>
      </c>
      <c r="F321" s="124">
        <v>160562.78</v>
      </c>
      <c r="G321" s="9">
        <v>182812</v>
      </c>
      <c r="H321" s="9">
        <v>9110</v>
      </c>
      <c r="I321" s="124">
        <f t="shared" si="16"/>
        <v>1834905.91</v>
      </c>
      <c r="J321" s="124">
        <f t="shared" si="17"/>
        <v>10.037119609216024</v>
      </c>
      <c r="K321" s="125">
        <f t="shared" si="18"/>
        <v>8.0463692968292075E-2</v>
      </c>
      <c r="L321" s="150">
        <f t="shared" si="19"/>
        <v>20.067178924259057</v>
      </c>
    </row>
    <row r="322" spans="1:12" x14ac:dyDescent="0.25">
      <c r="A322" s="100" t="s">
        <v>18</v>
      </c>
      <c r="B322" s="100">
        <v>903</v>
      </c>
      <c r="C322" s="100" t="s">
        <v>46</v>
      </c>
      <c r="D322" s="100" t="s">
        <v>20</v>
      </c>
      <c r="E322" s="124">
        <v>302161.74</v>
      </c>
      <c r="F322" s="124">
        <v>27367.66</v>
      </c>
      <c r="G322" s="9">
        <v>31160</v>
      </c>
      <c r="H322" s="9">
        <v>1369</v>
      </c>
      <c r="I322" s="124">
        <f t="shared" ref="I322:I347" si="20">E322-F322</f>
        <v>274794.08</v>
      </c>
      <c r="J322" s="124">
        <f t="shared" ref="J322:J347" si="21">I322/G322</f>
        <v>8.8188087291399242</v>
      </c>
      <c r="K322" s="125">
        <f t="shared" ref="K322:K347" si="22">F322/E322</f>
        <v>9.057288325120183E-2</v>
      </c>
      <c r="L322" s="150">
        <f t="shared" ref="L322:L347" si="23">G322/H322</f>
        <v>22.761139517896275</v>
      </c>
    </row>
    <row r="323" spans="1:12" x14ac:dyDescent="0.25">
      <c r="A323" s="100" t="s">
        <v>18</v>
      </c>
      <c r="B323" s="100">
        <v>903</v>
      </c>
      <c r="C323" s="100" t="s">
        <v>46</v>
      </c>
      <c r="D323" s="100" t="s">
        <v>72</v>
      </c>
      <c r="E323" s="124">
        <v>330667.56</v>
      </c>
      <c r="F323" s="124">
        <v>24943.56</v>
      </c>
      <c r="G323" s="9">
        <v>28400</v>
      </c>
      <c r="H323" s="9">
        <v>1498</v>
      </c>
      <c r="I323" s="124">
        <f t="shared" si="20"/>
        <v>305724</v>
      </c>
      <c r="J323" s="124">
        <f t="shared" si="21"/>
        <v>10.764929577464789</v>
      </c>
      <c r="K323" s="125">
        <f t="shared" si="22"/>
        <v>7.5433949432475333E-2</v>
      </c>
      <c r="L323" s="150">
        <f t="shared" si="23"/>
        <v>18.958611481975968</v>
      </c>
    </row>
    <row r="324" spans="1:12" x14ac:dyDescent="0.25">
      <c r="A324" s="100" t="s">
        <v>19</v>
      </c>
      <c r="B324" s="100" t="s">
        <v>39</v>
      </c>
      <c r="C324" s="100" t="s">
        <v>38</v>
      </c>
      <c r="D324" s="100" t="s">
        <v>17</v>
      </c>
      <c r="E324" s="124">
        <v>955993.09073994914</v>
      </c>
      <c r="F324" s="124">
        <v>73322.880777863975</v>
      </c>
      <c r="G324" s="9">
        <v>72146</v>
      </c>
      <c r="H324" s="9">
        <v>8155.9609999999957</v>
      </c>
      <c r="I324" s="124">
        <f t="shared" si="20"/>
        <v>882670.20996208512</v>
      </c>
      <c r="J324" s="124">
        <f t="shared" si="21"/>
        <v>12.234499625233347</v>
      </c>
      <c r="K324" s="125">
        <f t="shared" si="22"/>
        <v>7.6698128352696834E-2</v>
      </c>
      <c r="L324" s="150">
        <f t="shared" si="23"/>
        <v>8.8458000228299323</v>
      </c>
    </row>
    <row r="325" spans="1:12" x14ac:dyDescent="0.25">
      <c r="A325" s="100" t="s">
        <v>22</v>
      </c>
      <c r="B325" s="100" t="s">
        <v>40</v>
      </c>
      <c r="C325" s="100" t="s">
        <v>38</v>
      </c>
      <c r="D325" s="100" t="s">
        <v>17</v>
      </c>
      <c r="E325" s="124">
        <v>402602</v>
      </c>
      <c r="F325" s="124">
        <v>43437</v>
      </c>
      <c r="G325" s="9">
        <v>20859</v>
      </c>
      <c r="H325" s="9">
        <v>1772.64</v>
      </c>
      <c r="I325" s="124">
        <f t="shared" si="20"/>
        <v>359165</v>
      </c>
      <c r="J325" s="124">
        <f t="shared" si="21"/>
        <v>17.218706553526054</v>
      </c>
      <c r="K325" s="125">
        <f t="shared" si="22"/>
        <v>0.10789067118394842</v>
      </c>
      <c r="L325" s="150">
        <f t="shared" si="23"/>
        <v>11.767194692661793</v>
      </c>
    </row>
    <row r="326" spans="1:12" x14ac:dyDescent="0.25">
      <c r="A326" s="100" t="s">
        <v>15</v>
      </c>
      <c r="B326" s="100">
        <v>921</v>
      </c>
      <c r="C326" s="100" t="s">
        <v>43</v>
      </c>
      <c r="D326" s="100" t="s">
        <v>17</v>
      </c>
      <c r="E326" s="124">
        <v>6111821.3259991463</v>
      </c>
      <c r="F326" s="124">
        <v>1426222.1236851688</v>
      </c>
      <c r="G326" s="9">
        <v>1266246</v>
      </c>
      <c r="H326" s="9">
        <v>27183.61000000011</v>
      </c>
      <c r="I326" s="124">
        <f t="shared" si="20"/>
        <v>4685599.2023139773</v>
      </c>
      <c r="J326" s="124">
        <f t="shared" si="21"/>
        <v>3.7003861827117142</v>
      </c>
      <c r="K326" s="125">
        <f t="shared" si="22"/>
        <v>0.23335468228073786</v>
      </c>
      <c r="L326" s="150">
        <f t="shared" si="23"/>
        <v>46.581230381100774</v>
      </c>
    </row>
    <row r="327" spans="1:12" x14ac:dyDescent="0.25">
      <c r="A327" s="100" t="s">
        <v>15</v>
      </c>
      <c r="B327" s="100">
        <v>921</v>
      </c>
      <c r="C327" s="100" t="s">
        <v>43</v>
      </c>
      <c r="D327" s="100" t="s">
        <v>20</v>
      </c>
      <c r="E327" s="124">
        <v>1204413.4421205311</v>
      </c>
      <c r="F327" s="124">
        <v>215035.40681379999</v>
      </c>
      <c r="G327" s="9">
        <v>222552</v>
      </c>
      <c r="H327" s="9">
        <v>5230.3399999999992</v>
      </c>
      <c r="I327" s="124">
        <f t="shared" si="20"/>
        <v>989378.03530673112</v>
      </c>
      <c r="J327" s="124">
        <f t="shared" si="21"/>
        <v>4.445603882718336</v>
      </c>
      <c r="K327" s="125">
        <f t="shared" si="22"/>
        <v>0.17853952745263402</v>
      </c>
      <c r="L327" s="150">
        <f t="shared" si="23"/>
        <v>42.550197501500868</v>
      </c>
    </row>
    <row r="328" spans="1:12" x14ac:dyDescent="0.25">
      <c r="A328" s="100" t="s">
        <v>15</v>
      </c>
      <c r="B328" s="100">
        <v>921</v>
      </c>
      <c r="C328" s="100" t="s">
        <v>43</v>
      </c>
      <c r="D328" s="100" t="s">
        <v>21</v>
      </c>
      <c r="E328" s="124">
        <v>1183076.7065436211</v>
      </c>
      <c r="F328" s="124">
        <v>173015.23815749923</v>
      </c>
      <c r="G328" s="9">
        <v>188118</v>
      </c>
      <c r="H328" s="9">
        <v>5337.0600000000049</v>
      </c>
      <c r="I328" s="124">
        <f t="shared" si="20"/>
        <v>1010061.4683861219</v>
      </c>
      <c r="J328" s="124">
        <f t="shared" si="21"/>
        <v>5.3692972941777075</v>
      </c>
      <c r="K328" s="125">
        <f t="shared" si="22"/>
        <v>0.14624177553369824</v>
      </c>
      <c r="L328" s="150">
        <f t="shared" si="23"/>
        <v>35.247495812301125</v>
      </c>
    </row>
    <row r="329" spans="1:12" x14ac:dyDescent="0.25">
      <c r="A329" s="100" t="s">
        <v>15</v>
      </c>
      <c r="B329" s="100">
        <v>923</v>
      </c>
      <c r="C329" s="100" t="s">
        <v>43</v>
      </c>
      <c r="D329" s="100" t="s">
        <v>17</v>
      </c>
      <c r="E329" s="124">
        <v>3708360.3372391532</v>
      </c>
      <c r="F329" s="124">
        <v>569532.08760476077</v>
      </c>
      <c r="G329" s="9">
        <v>936069</v>
      </c>
      <c r="H329" s="9">
        <v>16443.97</v>
      </c>
      <c r="I329" s="124">
        <f t="shared" si="20"/>
        <v>3138828.2496343926</v>
      </c>
      <c r="J329" s="124">
        <f t="shared" si="21"/>
        <v>3.3532017934942751</v>
      </c>
      <c r="K329" s="125">
        <f t="shared" si="22"/>
        <v>0.15358056817875826</v>
      </c>
      <c r="L329" s="150">
        <f t="shared" si="23"/>
        <v>56.924757221036039</v>
      </c>
    </row>
    <row r="330" spans="1:12" x14ac:dyDescent="0.25">
      <c r="A330" s="100" t="s">
        <v>15</v>
      </c>
      <c r="B330" s="100">
        <v>923</v>
      </c>
      <c r="C330" s="100" t="s">
        <v>43</v>
      </c>
      <c r="D330" s="100" t="s">
        <v>20</v>
      </c>
      <c r="E330" s="124">
        <v>673645.55137271318</v>
      </c>
      <c r="F330" s="124">
        <v>65855.942178976402</v>
      </c>
      <c r="G330" s="9">
        <v>145954</v>
      </c>
      <c r="H330" s="9">
        <v>2880.4799999999991</v>
      </c>
      <c r="I330" s="124">
        <f t="shared" si="20"/>
        <v>607789.6091937368</v>
      </c>
      <c r="J330" s="124">
        <f t="shared" si="21"/>
        <v>4.1642545541316904</v>
      </c>
      <c r="K330" s="125">
        <f t="shared" si="22"/>
        <v>9.7760524128422205E-2</v>
      </c>
      <c r="L330" s="150">
        <f t="shared" si="23"/>
        <v>50.670027217685956</v>
      </c>
    </row>
    <row r="331" spans="1:12" x14ac:dyDescent="0.25">
      <c r="A331" s="100" t="s">
        <v>15</v>
      </c>
      <c r="B331" s="100">
        <v>923</v>
      </c>
      <c r="C331" s="100" t="s">
        <v>43</v>
      </c>
      <c r="D331" s="100" t="s">
        <v>21</v>
      </c>
      <c r="E331" s="124">
        <v>761053.0093447367</v>
      </c>
      <c r="F331" s="124">
        <v>55032.514520962715</v>
      </c>
      <c r="G331" s="9">
        <v>136813</v>
      </c>
      <c r="H331" s="9">
        <v>3223.1</v>
      </c>
      <c r="I331" s="124">
        <f t="shared" si="20"/>
        <v>706020.49482377397</v>
      </c>
      <c r="J331" s="124">
        <f t="shared" si="21"/>
        <v>5.1604781330997342</v>
      </c>
      <c r="K331" s="125">
        <f t="shared" si="22"/>
        <v>7.2311013615655326E-2</v>
      </c>
      <c r="L331" s="150">
        <f t="shared" si="23"/>
        <v>42.447643572957716</v>
      </c>
    </row>
    <row r="332" spans="1:12" x14ac:dyDescent="0.25">
      <c r="A332" s="100" t="s">
        <v>15</v>
      </c>
      <c r="B332" s="100" t="s">
        <v>49</v>
      </c>
      <c r="C332" s="100" t="s">
        <v>50</v>
      </c>
      <c r="D332" s="100" t="s">
        <v>17</v>
      </c>
      <c r="E332" s="124">
        <v>26558913.207990769</v>
      </c>
      <c r="F332" s="124">
        <v>8932316.0665824506</v>
      </c>
      <c r="G332" s="9">
        <v>8342242</v>
      </c>
      <c r="H332" s="9">
        <v>38574.9</v>
      </c>
      <c r="I332" s="124">
        <f t="shared" si="20"/>
        <v>17626597.141408317</v>
      </c>
      <c r="J332" s="124">
        <f t="shared" si="21"/>
        <v>2.1129328472379867</v>
      </c>
      <c r="K332" s="125">
        <f t="shared" si="22"/>
        <v>0.33632084252208738</v>
      </c>
      <c r="L332" s="150">
        <f t="shared" si="23"/>
        <v>216.26088466852798</v>
      </c>
    </row>
    <row r="333" spans="1:12" x14ac:dyDescent="0.25">
      <c r="A333" s="100" t="s">
        <v>15</v>
      </c>
      <c r="B333" s="100" t="s">
        <v>49</v>
      </c>
      <c r="C333" s="100" t="s">
        <v>50</v>
      </c>
      <c r="D333" s="100" t="s">
        <v>20</v>
      </c>
      <c r="E333" s="124">
        <v>5653038.8089698255</v>
      </c>
      <c r="F333" s="124">
        <v>1491436.2511526854</v>
      </c>
      <c r="G333" s="9">
        <v>1392911.0929287598</v>
      </c>
      <c r="H333" s="9">
        <v>8161.2000000000007</v>
      </c>
      <c r="I333" s="124">
        <f t="shared" si="20"/>
        <v>4161602.5578171401</v>
      </c>
      <c r="J333" s="124">
        <f t="shared" si="21"/>
        <v>2.9877014972053098</v>
      </c>
      <c r="K333" s="125">
        <f t="shared" si="22"/>
        <v>0.26382911944389703</v>
      </c>
      <c r="L333" s="150">
        <f t="shared" si="23"/>
        <v>170.67478960554325</v>
      </c>
    </row>
    <row r="334" spans="1:12" x14ac:dyDescent="0.25">
      <c r="A334" s="100" t="s">
        <v>15</v>
      </c>
      <c r="B334" s="100" t="s">
        <v>49</v>
      </c>
      <c r="C334" s="100" t="s">
        <v>50</v>
      </c>
      <c r="D334" s="100" t="s">
        <v>21</v>
      </c>
      <c r="E334" s="124">
        <v>5178715.731878995</v>
      </c>
      <c r="F334" s="124">
        <v>1402752.9896758636</v>
      </c>
      <c r="G334" s="9">
        <v>1310086.3</v>
      </c>
      <c r="H334" s="9">
        <v>7481.4</v>
      </c>
      <c r="I334" s="124">
        <f t="shared" si="20"/>
        <v>3775962.7422031313</v>
      </c>
      <c r="J334" s="124">
        <f t="shared" si="21"/>
        <v>2.8822244322401747</v>
      </c>
      <c r="K334" s="125">
        <f t="shared" si="22"/>
        <v>0.27086889149771931</v>
      </c>
      <c r="L334" s="150">
        <f t="shared" si="23"/>
        <v>175.11245221482611</v>
      </c>
    </row>
    <row r="335" spans="1:12" x14ac:dyDescent="0.25">
      <c r="A335" s="100" t="s">
        <v>15</v>
      </c>
      <c r="B335" s="100" t="s">
        <v>51</v>
      </c>
      <c r="C335" s="100" t="s">
        <v>50</v>
      </c>
      <c r="D335" s="100" t="s">
        <v>17</v>
      </c>
      <c r="E335" s="124">
        <v>28048266.044132572</v>
      </c>
      <c r="F335" s="124">
        <v>12039125.162020411</v>
      </c>
      <c r="G335" s="9">
        <v>11133010</v>
      </c>
      <c r="H335" s="9">
        <v>45791.3</v>
      </c>
      <c r="I335" s="124">
        <f t="shared" si="20"/>
        <v>16009140.88211216</v>
      </c>
      <c r="J335" s="124">
        <f t="shared" si="21"/>
        <v>1.4379885477613117</v>
      </c>
      <c r="K335" s="125">
        <f t="shared" si="22"/>
        <v>0.42922885653884763</v>
      </c>
      <c r="L335" s="150">
        <f t="shared" si="23"/>
        <v>243.12500409466426</v>
      </c>
    </row>
    <row r="336" spans="1:12" x14ac:dyDescent="0.25">
      <c r="A336" s="100" t="s">
        <v>15</v>
      </c>
      <c r="B336" s="100" t="s">
        <v>51</v>
      </c>
      <c r="C336" s="100" t="s">
        <v>50</v>
      </c>
      <c r="D336" s="100" t="s">
        <v>20</v>
      </c>
      <c r="E336" s="124">
        <v>5853724.1235141223</v>
      </c>
      <c r="F336" s="124">
        <v>1837857.9112013762</v>
      </c>
      <c r="G336" s="9">
        <v>1699533</v>
      </c>
      <c r="H336" s="9">
        <v>9550.7999999999993</v>
      </c>
      <c r="I336" s="124">
        <f t="shared" si="20"/>
        <v>4015866.2123127459</v>
      </c>
      <c r="J336" s="124">
        <f t="shared" si="21"/>
        <v>2.3629233514811103</v>
      </c>
      <c r="K336" s="125">
        <f t="shared" si="22"/>
        <v>0.31396387537615433</v>
      </c>
      <c r="L336" s="150">
        <f t="shared" si="23"/>
        <v>177.94666415378819</v>
      </c>
    </row>
    <row r="337" spans="1:12" x14ac:dyDescent="0.25">
      <c r="A337" s="100" t="s">
        <v>15</v>
      </c>
      <c r="B337" s="100" t="s">
        <v>51</v>
      </c>
      <c r="C337" s="100" t="s">
        <v>50</v>
      </c>
      <c r="D337" s="100" t="s">
        <v>21</v>
      </c>
      <c r="E337" s="124">
        <v>5449578.5835136911</v>
      </c>
      <c r="F337" s="124">
        <v>1537367.7593672131</v>
      </c>
      <c r="G337" s="9">
        <v>1421659</v>
      </c>
      <c r="H337" s="9">
        <v>8892.0999999999985</v>
      </c>
      <c r="I337" s="124">
        <f t="shared" si="20"/>
        <v>3912210.824146478</v>
      </c>
      <c r="J337" s="124">
        <f t="shared" si="21"/>
        <v>2.7518630164803781</v>
      </c>
      <c r="K337" s="125">
        <f t="shared" si="22"/>
        <v>0.28210764113359643</v>
      </c>
      <c r="L337" s="150">
        <f t="shared" si="23"/>
        <v>159.87888125414696</v>
      </c>
    </row>
    <row r="338" spans="1:12" x14ac:dyDescent="0.25">
      <c r="A338" s="100" t="s">
        <v>15</v>
      </c>
      <c r="B338" s="100">
        <v>888</v>
      </c>
      <c r="C338" s="100" t="s">
        <v>54</v>
      </c>
      <c r="D338" s="100" t="s">
        <v>17</v>
      </c>
      <c r="E338" s="124">
        <v>15803799.250386158</v>
      </c>
      <c r="F338" s="124">
        <v>2351600.1890058103</v>
      </c>
      <c r="G338" s="9">
        <v>693084.4</v>
      </c>
      <c r="H338" s="9">
        <v>2631.2</v>
      </c>
      <c r="I338" s="124">
        <f t="shared" si="20"/>
        <v>13452199.061380347</v>
      </c>
      <c r="J338" s="124">
        <f t="shared" si="21"/>
        <v>19.409178826388743</v>
      </c>
      <c r="K338" s="125">
        <f t="shared" si="22"/>
        <v>0.14879967479644809</v>
      </c>
      <c r="L338" s="150">
        <f t="shared" si="23"/>
        <v>263.41000304043786</v>
      </c>
    </row>
    <row r="339" spans="1:12" x14ac:dyDescent="0.25">
      <c r="A339" s="100" t="s">
        <v>15</v>
      </c>
      <c r="B339" s="100">
        <v>888</v>
      </c>
      <c r="C339" s="100" t="s">
        <v>54</v>
      </c>
      <c r="D339" s="100" t="s">
        <v>20</v>
      </c>
      <c r="E339" s="124">
        <v>874165.18372373434</v>
      </c>
      <c r="F339" s="124">
        <v>130075.49505646896</v>
      </c>
      <c r="G339" s="9">
        <v>38337</v>
      </c>
      <c r="H339" s="9">
        <v>284.29999999999995</v>
      </c>
      <c r="I339" s="124">
        <f t="shared" si="20"/>
        <v>744089.68866726535</v>
      </c>
      <c r="J339" s="124">
        <f t="shared" si="21"/>
        <v>19.409178826388747</v>
      </c>
      <c r="K339" s="125">
        <f t="shared" si="22"/>
        <v>0.14879967479644809</v>
      </c>
      <c r="L339" s="150">
        <f t="shared" si="23"/>
        <v>134.84699261343653</v>
      </c>
    </row>
    <row r="340" spans="1:12" x14ac:dyDescent="0.25">
      <c r="A340" s="100" t="s">
        <v>15</v>
      </c>
      <c r="B340" s="100">
        <v>888</v>
      </c>
      <c r="C340" s="100" t="s">
        <v>54</v>
      </c>
      <c r="D340" s="100" t="s">
        <v>21</v>
      </c>
      <c r="E340" s="124">
        <v>828757.02589011542</v>
      </c>
      <c r="F340" s="124">
        <v>123318.77593772068</v>
      </c>
      <c r="G340" s="9">
        <v>36345.599999999999</v>
      </c>
      <c r="H340" s="9">
        <v>265.2</v>
      </c>
      <c r="I340" s="124">
        <f t="shared" si="20"/>
        <v>705438.24995239475</v>
      </c>
      <c r="J340" s="124">
        <f t="shared" si="21"/>
        <v>19.409178826388747</v>
      </c>
      <c r="K340" s="125">
        <f t="shared" si="22"/>
        <v>0.14879967479644809</v>
      </c>
      <c r="L340" s="150">
        <f t="shared" si="23"/>
        <v>137.0497737556561</v>
      </c>
    </row>
    <row r="341" spans="1:12" x14ac:dyDescent="0.25">
      <c r="A341" s="100" t="s">
        <v>18</v>
      </c>
      <c r="B341" s="100" t="s">
        <v>73</v>
      </c>
      <c r="C341" s="100" t="s">
        <v>74</v>
      </c>
      <c r="D341" s="100" t="s">
        <v>62</v>
      </c>
      <c r="E341" s="124">
        <v>1211744</v>
      </c>
      <c r="F341" s="124">
        <v>531007</v>
      </c>
      <c r="G341" s="9">
        <v>108857</v>
      </c>
      <c r="H341" s="9">
        <v>31587</v>
      </c>
      <c r="I341" s="124">
        <f t="shared" si="20"/>
        <v>680737</v>
      </c>
      <c r="J341" s="124">
        <f t="shared" si="21"/>
        <v>6.2534977080022411</v>
      </c>
      <c r="K341" s="125">
        <f t="shared" si="22"/>
        <v>0.43821714817651253</v>
      </c>
      <c r="L341" s="150">
        <f t="shared" si="23"/>
        <v>3.4462595371513598</v>
      </c>
    </row>
    <row r="342" spans="1:12" x14ac:dyDescent="0.25">
      <c r="A342" s="100" t="s">
        <v>18</v>
      </c>
      <c r="B342" s="100" t="s">
        <v>75</v>
      </c>
      <c r="C342" s="100" t="s">
        <v>76</v>
      </c>
      <c r="D342" s="100" t="s">
        <v>77</v>
      </c>
      <c r="E342" s="124">
        <v>77089672.519999996</v>
      </c>
      <c r="F342" s="124">
        <v>7888906.8499999996</v>
      </c>
      <c r="G342" s="9">
        <v>2337293</v>
      </c>
      <c r="H342" s="9">
        <v>1342414</v>
      </c>
      <c r="I342" s="124">
        <f t="shared" si="20"/>
        <v>69200765.670000002</v>
      </c>
      <c r="J342" s="124">
        <f t="shared" si="21"/>
        <v>29.607227536299472</v>
      </c>
      <c r="K342" s="125">
        <f t="shared" si="22"/>
        <v>0.10233415958477858</v>
      </c>
      <c r="L342" s="150">
        <f t="shared" si="23"/>
        <v>1.741111907354959</v>
      </c>
    </row>
    <row r="343" spans="1:12" x14ac:dyDescent="0.25">
      <c r="A343" s="100" t="s">
        <v>24</v>
      </c>
      <c r="B343" s="100" t="s">
        <v>60</v>
      </c>
      <c r="C343" s="100" t="s">
        <v>58</v>
      </c>
      <c r="D343" s="100" t="s">
        <v>78</v>
      </c>
      <c r="E343" s="124">
        <v>818051.53</v>
      </c>
      <c r="F343" s="124">
        <v>43093.350000000006</v>
      </c>
      <c r="G343" s="9">
        <v>35797</v>
      </c>
      <c r="H343" s="9">
        <v>10287</v>
      </c>
      <c r="I343" s="124">
        <f t="shared" si="20"/>
        <v>774958.18</v>
      </c>
      <c r="J343" s="124">
        <f t="shared" si="21"/>
        <v>21.648690672402715</v>
      </c>
      <c r="K343" s="125">
        <f t="shared" si="22"/>
        <v>5.2678038509383393E-2</v>
      </c>
      <c r="L343" s="150">
        <f t="shared" si="23"/>
        <v>3.4798289102751045</v>
      </c>
    </row>
    <row r="344" spans="1:12" x14ac:dyDescent="0.25">
      <c r="A344" s="100" t="s">
        <v>23</v>
      </c>
      <c r="B344" s="100" t="s">
        <v>57</v>
      </c>
      <c r="C344" s="100" t="s">
        <v>58</v>
      </c>
      <c r="D344" s="100" t="s">
        <v>17</v>
      </c>
      <c r="E344" s="124">
        <v>1368096</v>
      </c>
      <c r="F344" s="124">
        <v>92262</v>
      </c>
      <c r="G344" s="9">
        <v>35902</v>
      </c>
      <c r="H344" s="9">
        <v>11240</v>
      </c>
      <c r="I344" s="124">
        <f t="shared" si="20"/>
        <v>1275834</v>
      </c>
      <c r="J344" s="124">
        <f t="shared" si="21"/>
        <v>35.536571778730988</v>
      </c>
      <c r="K344" s="125">
        <f t="shared" si="22"/>
        <v>6.7438249947372117E-2</v>
      </c>
      <c r="L344" s="150">
        <f t="shared" si="23"/>
        <v>3.1941281138790036</v>
      </c>
    </row>
    <row r="345" spans="1:12" x14ac:dyDescent="0.25">
      <c r="A345" s="100" t="s">
        <v>22</v>
      </c>
      <c r="B345" s="100" t="s">
        <v>59</v>
      </c>
      <c r="C345" s="100" t="s">
        <v>58</v>
      </c>
      <c r="D345" s="100" t="s">
        <v>17</v>
      </c>
      <c r="E345" s="124">
        <v>1159783</v>
      </c>
      <c r="F345" s="124">
        <v>245611</v>
      </c>
      <c r="G345" s="9">
        <v>104040</v>
      </c>
      <c r="H345" s="9">
        <v>32319.25</v>
      </c>
      <c r="I345" s="124">
        <f t="shared" si="20"/>
        <v>914172</v>
      </c>
      <c r="J345" s="124">
        <f t="shared" si="21"/>
        <v>8.7867358708189158</v>
      </c>
      <c r="K345" s="125">
        <f t="shared" si="22"/>
        <v>0.21177323689000443</v>
      </c>
      <c r="L345" s="150">
        <f t="shared" si="23"/>
        <v>3.2191341073818234</v>
      </c>
    </row>
    <row r="346" spans="1:12" x14ac:dyDescent="0.25">
      <c r="A346" s="100" t="s">
        <v>22</v>
      </c>
      <c r="B346" s="100" t="s">
        <v>59</v>
      </c>
      <c r="C346" s="100" t="s">
        <v>58</v>
      </c>
      <c r="D346" s="100" t="s">
        <v>20</v>
      </c>
      <c r="E346" s="124">
        <v>72639</v>
      </c>
      <c r="F346" s="124">
        <v>14012</v>
      </c>
      <c r="G346" s="9">
        <v>4761</v>
      </c>
      <c r="H346" s="9">
        <v>1953.75</v>
      </c>
      <c r="I346" s="124">
        <f t="shared" si="20"/>
        <v>58627</v>
      </c>
      <c r="J346" s="124">
        <f t="shared" si="21"/>
        <v>12.314009661835749</v>
      </c>
      <c r="K346" s="125">
        <f t="shared" si="22"/>
        <v>0.19289913132064043</v>
      </c>
      <c r="L346" s="150">
        <f t="shared" si="23"/>
        <v>2.4368522072936658</v>
      </c>
    </row>
    <row r="347" spans="1:12" x14ac:dyDescent="0.25">
      <c r="A347" s="100" t="s">
        <v>18</v>
      </c>
      <c r="B347" s="100" t="s">
        <v>61</v>
      </c>
      <c r="C347" s="100" t="s">
        <v>58</v>
      </c>
      <c r="D347" s="100" t="s">
        <v>62</v>
      </c>
      <c r="E347" s="124">
        <v>6832300</v>
      </c>
      <c r="F347" s="124">
        <v>885516</v>
      </c>
      <c r="G347" s="9">
        <v>235896</v>
      </c>
      <c r="H347" s="9">
        <v>108434</v>
      </c>
      <c r="I347" s="124">
        <f t="shared" si="20"/>
        <v>5946784</v>
      </c>
      <c r="J347" s="124">
        <f t="shared" si="21"/>
        <v>25.209346491674296</v>
      </c>
      <c r="K347" s="125">
        <f t="shared" si="22"/>
        <v>0.1296073064707346</v>
      </c>
      <c r="L347" s="150">
        <f t="shared" si="23"/>
        <v>2.1754800154932954</v>
      </c>
    </row>
    <row r="348" spans="1:12" x14ac:dyDescent="0.25">
      <c r="A348" s="100" t="s">
        <v>19</v>
      </c>
      <c r="B348" s="100" t="s">
        <v>79</v>
      </c>
      <c r="C348" s="100" t="s">
        <v>80</v>
      </c>
      <c r="D348" s="100" t="s">
        <v>80</v>
      </c>
      <c r="E348" s="124" t="s">
        <v>81</v>
      </c>
      <c r="F348" s="124" t="s">
        <v>81</v>
      </c>
      <c r="G348" s="9">
        <v>4223</v>
      </c>
      <c r="H348" s="9" t="s">
        <v>81</v>
      </c>
      <c r="I348" s="124"/>
      <c r="J348" s="124"/>
      <c r="K348" s="125"/>
      <c r="L348" s="150"/>
    </row>
    <row r="349" spans="1:12" x14ac:dyDescent="0.25">
      <c r="A349" s="100" t="s">
        <v>19</v>
      </c>
      <c r="B349" s="100" t="s">
        <v>82</v>
      </c>
      <c r="C349" s="100" t="s">
        <v>80</v>
      </c>
      <c r="D349" s="100" t="s">
        <v>80</v>
      </c>
      <c r="E349" s="124"/>
      <c r="F349" s="124">
        <v>238577.35</v>
      </c>
      <c r="G349" s="9">
        <v>97291</v>
      </c>
      <c r="H349" s="9" t="s">
        <v>81</v>
      </c>
      <c r="I349" s="124">
        <f>E349-F349</f>
        <v>-238577.35</v>
      </c>
      <c r="J349" s="124">
        <f>I349/G349</f>
        <v>-2.4522036981837991</v>
      </c>
      <c r="K349" s="125"/>
      <c r="L349" s="150"/>
    </row>
    <row r="350" spans="1:12" x14ac:dyDescent="0.25">
      <c r="A350" s="100" t="s">
        <v>22</v>
      </c>
      <c r="B350" s="100">
        <v>682</v>
      </c>
      <c r="C350" s="100" t="s">
        <v>83</v>
      </c>
      <c r="D350" s="100" t="s">
        <v>80</v>
      </c>
      <c r="E350" s="124">
        <f>778708-E351+45000+75000</f>
        <v>163708</v>
      </c>
      <c r="F350" s="124">
        <f>397891-F351-20000-50000</f>
        <v>2891</v>
      </c>
      <c r="G350" s="9">
        <f>149383-G351</f>
        <v>33704</v>
      </c>
      <c r="H350" s="9">
        <f>2940.15-H351</f>
        <v>569.73</v>
      </c>
      <c r="I350" s="124">
        <f>E350-F350</f>
        <v>160817</v>
      </c>
      <c r="J350" s="124">
        <f>I350/G350</f>
        <v>4.7714514597673867</v>
      </c>
      <c r="K350" s="125">
        <f>F350/E350</f>
        <v>1.7659491289368875E-2</v>
      </c>
      <c r="L350" s="150">
        <f>G350/H350</f>
        <v>59.157846699313708</v>
      </c>
    </row>
    <row r="351" spans="1:12" x14ac:dyDescent="0.25">
      <c r="A351" s="100" t="s">
        <v>22</v>
      </c>
      <c r="B351" s="100">
        <v>682</v>
      </c>
      <c r="C351" s="100" t="s">
        <v>84</v>
      </c>
      <c r="D351" s="100" t="s">
        <v>80</v>
      </c>
      <c r="E351" s="124">
        <v>735000</v>
      </c>
      <c r="F351" s="124">
        <v>325000</v>
      </c>
      <c r="G351" s="9">
        <v>115679</v>
      </c>
      <c r="H351" s="9">
        <v>2370.42</v>
      </c>
      <c r="I351" s="124">
        <f>E351-F351</f>
        <v>410000</v>
      </c>
      <c r="J351" s="124">
        <f>I351/G351</f>
        <v>3.5442906664130915</v>
      </c>
      <c r="K351" s="125">
        <f>F351/E351</f>
        <v>0.44217687074829931</v>
      </c>
      <c r="L351" s="150">
        <f>G351/H351</f>
        <v>48.801056352882611</v>
      </c>
    </row>
    <row r="352" spans="1:12" x14ac:dyDescent="0.25">
      <c r="A352" s="100"/>
      <c r="B352" s="100"/>
      <c r="C352" s="100"/>
      <c r="D352" s="100"/>
      <c r="E352" s="124"/>
      <c r="F352" s="124"/>
      <c r="H352" s="9"/>
      <c r="I352" s="124"/>
      <c r="J352" s="124"/>
      <c r="K352" s="125"/>
      <c r="L352" s="150"/>
    </row>
    <row r="353" spans="1:8" ht="15.75" x14ac:dyDescent="0.25">
      <c r="A353" s="126"/>
      <c r="B353" s="127"/>
      <c r="C353" s="99"/>
      <c r="D353" s="128"/>
      <c r="E353" s="129"/>
      <c r="F353" s="129"/>
      <c r="G353" s="129"/>
      <c r="H353" s="129"/>
    </row>
    <row r="354" spans="1:8" ht="15.75" x14ac:dyDescent="0.25">
      <c r="A354" s="126"/>
      <c r="B354" s="127"/>
      <c r="C354" s="99"/>
      <c r="D354" s="128"/>
      <c r="E354" s="129"/>
      <c r="F354" s="129"/>
      <c r="G354" s="129"/>
      <c r="H354" s="129"/>
    </row>
    <row r="355" spans="1:8" x14ac:dyDescent="0.25">
      <c r="A355" s="100"/>
      <c r="B355" s="98"/>
      <c r="C355" s="100"/>
      <c r="D355" s="100"/>
      <c r="E355" s="130"/>
      <c r="F355" s="131"/>
      <c r="G355" s="132"/>
      <c r="H355" s="133"/>
    </row>
    <row r="382" spans="5:5" x14ac:dyDescent="0.25">
      <c r="E382" s="121"/>
    </row>
  </sheetData>
  <sortState xmlns:xlrd2="http://schemas.microsoft.com/office/spreadsheetml/2017/richdata2" ref="A2:L351">
    <sortCondition ref="C1" customList="Commuter &amp; Express Bus,Core Local,Supporting Local,Urban Local,Suburban Local,BRT - Arterial,BRT - Highway,Light Rail,Commuter Rail,Commuter Vanpool,Vanpool,DIal-a-Ride - General Public,Dial-a-Ride - ADA"/>
  </sortState>
  <conditionalFormatting sqref="I3:I4">
    <cfRule type="cellIs" dxfId="2" priority="3" operator="equal">
      <formula>$J$2</formula>
    </cfRule>
  </conditionalFormatting>
  <conditionalFormatting sqref="I5:I46">
    <cfRule type="cellIs" dxfId="1" priority="2" operator="equal">
      <formula>$J$2</formula>
    </cfRule>
  </conditionalFormatting>
  <conditionalFormatting sqref="I47:I352">
    <cfRule type="cellIs" dxfId="0" priority="1" operator="equal">
      <formula>$J$2</formula>
    </cfRule>
  </conditionalFormatting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</sheetPr>
  <dimension ref="A1:N97"/>
  <sheetViews>
    <sheetView topLeftCell="A22" workbookViewId="0">
      <selection activeCell="C99" sqref="C99"/>
    </sheetView>
  </sheetViews>
  <sheetFormatPr defaultRowHeight="15" x14ac:dyDescent="0.25"/>
  <cols>
    <col min="1" max="1" width="29.7109375" bestFit="1" customWidth="1"/>
    <col min="2" max="2" width="13.5703125" style="11" customWidth="1"/>
    <col min="3" max="3" width="15.85546875" customWidth="1"/>
    <col min="4" max="4" width="14.28515625" bestFit="1" customWidth="1"/>
    <col min="5" max="5" width="15.42578125" bestFit="1" customWidth="1"/>
    <col min="6" max="6" width="16" style="9" bestFit="1" customWidth="1"/>
    <col min="7" max="7" width="14.28515625" bestFit="1" customWidth="1"/>
    <col min="8" max="8" width="16.28515625" bestFit="1" customWidth="1"/>
    <col min="9" max="9" width="15.140625" customWidth="1"/>
    <col min="10" max="10" width="12.28515625" style="12" customWidth="1"/>
    <col min="11" max="11" width="9.28515625" bestFit="1" customWidth="1"/>
    <col min="12" max="12" width="10.7109375" customWidth="1"/>
    <col min="13" max="13" width="14" customWidth="1"/>
    <col min="17" max="18" width="12.7109375" bestFit="1" customWidth="1"/>
  </cols>
  <sheetData>
    <row r="1" spans="1:14" ht="18.75" x14ac:dyDescent="0.3">
      <c r="A1" s="14" t="s">
        <v>28</v>
      </c>
      <c r="B1" s="100"/>
      <c r="C1" s="100"/>
      <c r="D1" s="100"/>
      <c r="E1" s="100"/>
      <c r="F1" s="100"/>
      <c r="G1" s="100"/>
      <c r="H1" s="100"/>
      <c r="I1" s="100"/>
      <c r="J1" s="3"/>
      <c r="K1" s="3"/>
      <c r="L1" s="3"/>
      <c r="M1" s="3"/>
      <c r="N1" s="100"/>
    </row>
    <row r="2" spans="1:14" ht="47.25" thickBot="1" x14ac:dyDescent="0.75">
      <c r="A2" s="194" t="s">
        <v>29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</row>
    <row r="3" spans="1:14" ht="84.75" thickBot="1" x14ac:dyDescent="0.3">
      <c r="A3" s="15" t="s">
        <v>2</v>
      </c>
      <c r="B3" s="16" t="s">
        <v>3</v>
      </c>
      <c r="C3" s="17" t="s">
        <v>4</v>
      </c>
      <c r="D3" s="17" t="s">
        <v>5</v>
      </c>
      <c r="E3" s="18" t="s">
        <v>6</v>
      </c>
      <c r="F3" s="18" t="s">
        <v>7</v>
      </c>
      <c r="G3" s="18" t="s">
        <v>8</v>
      </c>
      <c r="H3" s="19" t="s">
        <v>9</v>
      </c>
      <c r="I3" s="19" t="s">
        <v>10</v>
      </c>
      <c r="J3" s="20" t="s">
        <v>11</v>
      </c>
      <c r="K3" s="20" t="s">
        <v>12</v>
      </c>
      <c r="L3" s="19" t="s">
        <v>13</v>
      </c>
      <c r="M3" s="21" t="s">
        <v>14</v>
      </c>
      <c r="N3" s="100"/>
    </row>
    <row r="4" spans="1:14" ht="15.75" x14ac:dyDescent="0.25">
      <c r="A4" s="151" t="s">
        <v>15</v>
      </c>
      <c r="B4" s="152">
        <v>2</v>
      </c>
      <c r="C4" s="152" t="s">
        <v>30</v>
      </c>
      <c r="D4" s="152" t="s">
        <v>17</v>
      </c>
      <c r="E4" s="172">
        <v>6391477.6978773205</v>
      </c>
      <c r="F4" s="172">
        <v>1146779.9646187022</v>
      </c>
      <c r="G4" s="173">
        <f>E4-F4</f>
        <v>5244697.733258618</v>
      </c>
      <c r="H4" s="153">
        <v>1357929.904437169</v>
      </c>
      <c r="I4" s="153">
        <v>33050.890000000072</v>
      </c>
      <c r="J4" s="24">
        <f>+G4/H4</f>
        <v>3.862274272126311</v>
      </c>
      <c r="K4" s="48">
        <f t="shared" ref="K4:K35" si="0">+IF(D4="Weekday",J4/$J$89,IF(D4="Saturday",J4/$J$90,IF(D4="Sunday",J4/$J$91,"NA")))</f>
        <v>0.6394493828023694</v>
      </c>
      <c r="L4" s="164">
        <f>ROUND(+H4/I4,1)</f>
        <v>41.1</v>
      </c>
      <c r="M4" s="35"/>
      <c r="N4" s="100"/>
    </row>
    <row r="5" spans="1:14" ht="15.75" x14ac:dyDescent="0.25">
      <c r="A5" s="165" t="s">
        <v>15</v>
      </c>
      <c r="B5" s="2">
        <v>2</v>
      </c>
      <c r="C5" s="2" t="s">
        <v>30</v>
      </c>
      <c r="D5" s="2" t="s">
        <v>20</v>
      </c>
      <c r="E5" s="174">
        <v>968945.32277584239</v>
      </c>
      <c r="F5" s="174">
        <v>119709.21920653753</v>
      </c>
      <c r="G5" s="175">
        <f t="shared" ref="G5:G68" si="1">E5-F5</f>
        <v>849236.1035693048</v>
      </c>
      <c r="H5" s="167">
        <v>156971.0666155972</v>
      </c>
      <c r="I5" s="167">
        <v>4898.4099999999989</v>
      </c>
      <c r="J5" s="27">
        <f t="shared" ref="J5:J68" si="2">+G5/H5</f>
        <v>5.4101441869473907</v>
      </c>
      <c r="K5" s="46">
        <f t="shared" si="0"/>
        <v>0.64947709327099523</v>
      </c>
      <c r="L5" s="70">
        <f t="shared" ref="L5:L68" si="3">ROUND(+H5/I5,1)</f>
        <v>32</v>
      </c>
      <c r="M5" s="36"/>
      <c r="N5" s="100"/>
    </row>
    <row r="6" spans="1:14" ht="15.75" x14ac:dyDescent="0.25">
      <c r="A6" s="165" t="s">
        <v>15</v>
      </c>
      <c r="B6" s="2">
        <v>2</v>
      </c>
      <c r="C6" s="2" t="s">
        <v>30</v>
      </c>
      <c r="D6" s="2" t="s">
        <v>21</v>
      </c>
      <c r="E6" s="174">
        <v>877556.95444006321</v>
      </c>
      <c r="F6" s="174">
        <v>101245.1946971383</v>
      </c>
      <c r="G6" s="175">
        <f t="shared" si="1"/>
        <v>776311.75974292494</v>
      </c>
      <c r="H6" s="167">
        <v>130578.60101745238</v>
      </c>
      <c r="I6" s="167">
        <v>4381.8</v>
      </c>
      <c r="J6" s="27">
        <f t="shared" si="2"/>
        <v>5.9451683024170832</v>
      </c>
      <c r="K6" s="46">
        <f t="shared" si="0"/>
        <v>0.70273857002565987</v>
      </c>
      <c r="L6" s="70">
        <f t="shared" si="3"/>
        <v>29.8</v>
      </c>
      <c r="M6" s="36"/>
      <c r="N6" s="100"/>
    </row>
    <row r="7" spans="1:14" ht="15.75" x14ac:dyDescent="0.25">
      <c r="A7" s="165" t="s">
        <v>15</v>
      </c>
      <c r="B7" s="2">
        <v>3</v>
      </c>
      <c r="C7" s="2" t="s">
        <v>30</v>
      </c>
      <c r="D7" s="2" t="s">
        <v>17</v>
      </c>
      <c r="E7" s="174">
        <v>9213718.9522356242</v>
      </c>
      <c r="F7" s="174">
        <v>1623754.1841870057</v>
      </c>
      <c r="G7" s="175">
        <f t="shared" si="1"/>
        <v>7589964.768048618</v>
      </c>
      <c r="H7" s="167">
        <v>1531620.8324337003</v>
      </c>
      <c r="I7" s="167">
        <v>46253.869999999799</v>
      </c>
      <c r="J7" s="27">
        <f t="shared" si="2"/>
        <v>4.9555115778807917</v>
      </c>
      <c r="K7" s="46">
        <f t="shared" si="0"/>
        <v>0.82044893673523045</v>
      </c>
      <c r="L7" s="70">
        <f t="shared" si="3"/>
        <v>33.1</v>
      </c>
      <c r="M7" s="36"/>
      <c r="N7" s="100"/>
    </row>
    <row r="8" spans="1:14" ht="15.75" x14ac:dyDescent="0.25">
      <c r="A8" s="165" t="s">
        <v>15</v>
      </c>
      <c r="B8" s="2">
        <v>3</v>
      </c>
      <c r="C8" s="2" t="s">
        <v>30</v>
      </c>
      <c r="D8" s="2" t="s">
        <v>20</v>
      </c>
      <c r="E8" s="174">
        <v>1043352.50511017</v>
      </c>
      <c r="F8" s="174">
        <v>97026.631539448776</v>
      </c>
      <c r="G8" s="175">
        <f t="shared" si="1"/>
        <v>946325.87357072125</v>
      </c>
      <c r="H8" s="167">
        <v>112668.98338588625</v>
      </c>
      <c r="I8" s="167">
        <v>5305.7400000000025</v>
      </c>
      <c r="J8" s="27">
        <f t="shared" si="2"/>
        <v>8.3991693643812972</v>
      </c>
      <c r="K8" s="46">
        <f t="shared" si="0"/>
        <v>1.0083036451838292</v>
      </c>
      <c r="L8" s="70">
        <f t="shared" si="3"/>
        <v>21.2</v>
      </c>
      <c r="M8" s="36"/>
      <c r="N8" s="100"/>
    </row>
    <row r="9" spans="1:14" ht="15.75" x14ac:dyDescent="0.25">
      <c r="A9" s="165" t="s">
        <v>15</v>
      </c>
      <c r="B9" s="2">
        <v>3</v>
      </c>
      <c r="C9" s="2" t="s">
        <v>30</v>
      </c>
      <c r="D9" s="2" t="s">
        <v>21</v>
      </c>
      <c r="E9" s="174">
        <v>773731.74424167548</v>
      </c>
      <c r="F9" s="174">
        <v>72373.45259499122</v>
      </c>
      <c r="G9" s="175">
        <f t="shared" si="1"/>
        <v>701358.29164668429</v>
      </c>
      <c r="H9" s="167">
        <v>85797.296002395466</v>
      </c>
      <c r="I9" s="167">
        <v>3936.4799999999968</v>
      </c>
      <c r="J9" s="27">
        <f t="shared" si="2"/>
        <v>8.1745966869061046</v>
      </c>
      <c r="K9" s="46">
        <f t="shared" si="0"/>
        <v>0.96626438379504775</v>
      </c>
      <c r="L9" s="70">
        <f t="shared" si="3"/>
        <v>21.8</v>
      </c>
      <c r="M9" s="36"/>
      <c r="N9" s="100"/>
    </row>
    <row r="10" spans="1:14" ht="15.75" x14ac:dyDescent="0.25">
      <c r="A10" s="165" t="s">
        <v>15</v>
      </c>
      <c r="B10" s="2">
        <v>4</v>
      </c>
      <c r="C10" s="2" t="s">
        <v>30</v>
      </c>
      <c r="D10" s="2" t="s">
        <v>17</v>
      </c>
      <c r="E10" s="174">
        <v>9199377.9402064569</v>
      </c>
      <c r="F10" s="174">
        <v>1650693.4860340995</v>
      </c>
      <c r="G10" s="175">
        <f t="shared" si="1"/>
        <v>7548684.4541723579</v>
      </c>
      <c r="H10" s="167">
        <v>1266458.7054784044</v>
      </c>
      <c r="I10" s="167">
        <v>46638.839999999807</v>
      </c>
      <c r="J10" s="27">
        <f t="shared" si="2"/>
        <v>5.9604663156552302</v>
      </c>
      <c r="K10" s="46">
        <f t="shared" si="0"/>
        <v>0.9868321714660977</v>
      </c>
      <c r="L10" s="70">
        <f t="shared" si="3"/>
        <v>27.2</v>
      </c>
      <c r="M10" s="36"/>
      <c r="N10" s="100"/>
    </row>
    <row r="11" spans="1:14" ht="15.75" x14ac:dyDescent="0.25">
      <c r="A11" s="165" t="s">
        <v>15</v>
      </c>
      <c r="B11" s="2">
        <v>4</v>
      </c>
      <c r="C11" s="2" t="s">
        <v>30</v>
      </c>
      <c r="D11" s="2" t="s">
        <v>20</v>
      </c>
      <c r="E11" s="174">
        <v>1404664.0006073548</v>
      </c>
      <c r="F11" s="174">
        <v>140166.52517031145</v>
      </c>
      <c r="G11" s="175">
        <f t="shared" si="1"/>
        <v>1264497.4754370432</v>
      </c>
      <c r="H11" s="167">
        <v>142748.96726737506</v>
      </c>
      <c r="I11" s="167">
        <v>7176.8799999999965</v>
      </c>
      <c r="J11" s="27">
        <f t="shared" si="2"/>
        <v>8.8581900075577025</v>
      </c>
      <c r="K11" s="46">
        <f t="shared" si="0"/>
        <v>1.0634081641725934</v>
      </c>
      <c r="L11" s="70">
        <f t="shared" si="3"/>
        <v>19.899999999999999</v>
      </c>
      <c r="M11" s="36"/>
      <c r="N11" s="100"/>
    </row>
    <row r="12" spans="1:14" ht="15.75" x14ac:dyDescent="0.25">
      <c r="A12" s="165" t="s">
        <v>15</v>
      </c>
      <c r="B12" s="2">
        <v>4</v>
      </c>
      <c r="C12" s="2" t="s">
        <v>30</v>
      </c>
      <c r="D12" s="2" t="s">
        <v>21</v>
      </c>
      <c r="E12" s="174">
        <v>1088736.9481975145</v>
      </c>
      <c r="F12" s="174">
        <v>100975.4326227438</v>
      </c>
      <c r="G12" s="175">
        <f t="shared" si="1"/>
        <v>987761.51557477075</v>
      </c>
      <c r="H12" s="167">
        <v>105099.97609655821</v>
      </c>
      <c r="I12" s="167">
        <v>5632.3800000000037</v>
      </c>
      <c r="J12" s="27">
        <f t="shared" si="2"/>
        <v>9.3983039032024838</v>
      </c>
      <c r="K12" s="46">
        <f t="shared" si="0"/>
        <v>1.1109106268560855</v>
      </c>
      <c r="L12" s="70">
        <f t="shared" si="3"/>
        <v>18.7</v>
      </c>
      <c r="M12" s="36"/>
      <c r="N12" s="100"/>
    </row>
    <row r="13" spans="1:14" ht="15.75" x14ac:dyDescent="0.25">
      <c r="A13" s="165" t="s">
        <v>15</v>
      </c>
      <c r="B13" s="2">
        <v>5</v>
      </c>
      <c r="C13" s="2" t="s">
        <v>30</v>
      </c>
      <c r="D13" s="2" t="s">
        <v>17</v>
      </c>
      <c r="E13" s="174">
        <v>13635703.564600648</v>
      </c>
      <c r="F13" s="174">
        <v>2801625.9573732303</v>
      </c>
      <c r="G13" s="175">
        <f t="shared" si="1"/>
        <v>10834077.607227419</v>
      </c>
      <c r="H13" s="167">
        <v>3114888.7036426421</v>
      </c>
      <c r="I13" s="167">
        <v>70813.769999999844</v>
      </c>
      <c r="J13" s="27">
        <f t="shared" si="2"/>
        <v>3.4781588165759278</v>
      </c>
      <c r="K13" s="46">
        <f t="shared" si="0"/>
        <v>0.57585410870462383</v>
      </c>
      <c r="L13" s="70">
        <f t="shared" si="3"/>
        <v>44</v>
      </c>
      <c r="M13" s="36"/>
      <c r="N13" s="100"/>
    </row>
    <row r="14" spans="1:14" ht="15.75" x14ac:dyDescent="0.25">
      <c r="A14" s="165" t="s">
        <v>15</v>
      </c>
      <c r="B14" s="2">
        <v>5</v>
      </c>
      <c r="C14" s="2" t="s">
        <v>30</v>
      </c>
      <c r="D14" s="2" t="s">
        <v>20</v>
      </c>
      <c r="E14" s="174">
        <v>2123615.8223185148</v>
      </c>
      <c r="F14" s="174">
        <v>357782.53488789941</v>
      </c>
      <c r="G14" s="175">
        <f t="shared" si="1"/>
        <v>1765833.2874306154</v>
      </c>
      <c r="H14" s="167">
        <v>432065.11693601817</v>
      </c>
      <c r="I14" s="167">
        <v>11154.010000000004</v>
      </c>
      <c r="J14" s="27">
        <f t="shared" si="2"/>
        <v>4.0869610116942319</v>
      </c>
      <c r="K14" s="46">
        <f t="shared" si="0"/>
        <v>0.49063157403292101</v>
      </c>
      <c r="L14" s="70">
        <f t="shared" si="3"/>
        <v>38.700000000000003</v>
      </c>
      <c r="M14" s="36"/>
      <c r="N14" s="100"/>
    </row>
    <row r="15" spans="1:14" ht="15.75" x14ac:dyDescent="0.25">
      <c r="A15" s="165" t="s">
        <v>15</v>
      </c>
      <c r="B15" s="2">
        <v>5</v>
      </c>
      <c r="C15" s="2" t="s">
        <v>30</v>
      </c>
      <c r="D15" s="2" t="s">
        <v>21</v>
      </c>
      <c r="E15" s="174">
        <v>1861554.2187728232</v>
      </c>
      <c r="F15" s="174">
        <v>303105.09490625019</v>
      </c>
      <c r="G15" s="175">
        <f t="shared" si="1"/>
        <v>1558449.123866573</v>
      </c>
      <c r="H15" s="167">
        <v>366719.80349134246</v>
      </c>
      <c r="I15" s="167">
        <v>9701.3599999999969</v>
      </c>
      <c r="J15" s="27">
        <f t="shared" si="2"/>
        <v>4.2496999317446598</v>
      </c>
      <c r="K15" s="46">
        <f t="shared" si="0"/>
        <v>0.50232859713293843</v>
      </c>
      <c r="L15" s="70">
        <f t="shared" si="3"/>
        <v>37.799999999999997</v>
      </c>
      <c r="M15" s="36"/>
      <c r="N15" s="100"/>
    </row>
    <row r="16" spans="1:14" ht="15.75" x14ac:dyDescent="0.25">
      <c r="A16" s="165" t="s">
        <v>15</v>
      </c>
      <c r="B16" s="2">
        <v>6</v>
      </c>
      <c r="C16" s="2" t="s">
        <v>30</v>
      </c>
      <c r="D16" s="2" t="s">
        <v>17</v>
      </c>
      <c r="E16" s="174">
        <v>11427672.973131144</v>
      </c>
      <c r="F16" s="174">
        <v>2178321.5408640415</v>
      </c>
      <c r="G16" s="175">
        <f t="shared" si="1"/>
        <v>9249351.4322671033</v>
      </c>
      <c r="H16" s="167">
        <v>1821323.886271032</v>
      </c>
      <c r="I16" s="167">
        <v>57153.120000000046</v>
      </c>
      <c r="J16" s="27">
        <f t="shared" si="2"/>
        <v>5.0783671712581402</v>
      </c>
      <c r="K16" s="46">
        <f t="shared" si="0"/>
        <v>0.84078926676459276</v>
      </c>
      <c r="L16" s="70">
        <f t="shared" si="3"/>
        <v>31.9</v>
      </c>
      <c r="M16" s="36"/>
      <c r="N16" s="100"/>
    </row>
    <row r="17" spans="1:13" ht="15.75" x14ac:dyDescent="0.25">
      <c r="A17" s="165" t="s">
        <v>15</v>
      </c>
      <c r="B17" s="2">
        <v>6</v>
      </c>
      <c r="C17" s="2" t="s">
        <v>30</v>
      </c>
      <c r="D17" s="2" t="s">
        <v>20</v>
      </c>
      <c r="E17" s="174">
        <v>1493373.8460751905</v>
      </c>
      <c r="F17" s="174">
        <v>171574.69240643122</v>
      </c>
      <c r="G17" s="175">
        <f t="shared" si="1"/>
        <v>1321799.1536687592</v>
      </c>
      <c r="H17" s="167">
        <v>194835.81131747892</v>
      </c>
      <c r="I17" s="167">
        <v>7643.7799999999952</v>
      </c>
      <c r="J17" s="27">
        <f t="shared" si="2"/>
        <v>6.784169423119697</v>
      </c>
      <c r="K17" s="46">
        <f t="shared" si="0"/>
        <v>0.8144261012148496</v>
      </c>
      <c r="L17" s="70">
        <f t="shared" si="3"/>
        <v>25.5</v>
      </c>
      <c r="M17" s="36"/>
    </row>
    <row r="18" spans="1:13" ht="15.75" x14ac:dyDescent="0.25">
      <c r="A18" s="165" t="s">
        <v>15</v>
      </c>
      <c r="B18" s="2">
        <v>6</v>
      </c>
      <c r="C18" s="2" t="s">
        <v>30</v>
      </c>
      <c r="D18" s="2" t="s">
        <v>21</v>
      </c>
      <c r="E18" s="174">
        <v>1481718.7317015729</v>
      </c>
      <c r="F18" s="174">
        <v>144705.92276050179</v>
      </c>
      <c r="G18" s="175">
        <f t="shared" si="1"/>
        <v>1337012.8089410712</v>
      </c>
      <c r="H18" s="167">
        <v>169330.21720520162</v>
      </c>
      <c r="I18" s="167">
        <v>7402.7499999999927</v>
      </c>
      <c r="J18" s="27">
        <f t="shared" si="2"/>
        <v>7.8958902374808959</v>
      </c>
      <c r="K18" s="46">
        <f t="shared" si="0"/>
        <v>0.93332035904029498</v>
      </c>
      <c r="L18" s="70">
        <f t="shared" si="3"/>
        <v>22.9</v>
      </c>
      <c r="M18" s="36"/>
    </row>
    <row r="19" spans="1:13" ht="15.75" x14ac:dyDescent="0.25">
      <c r="A19" s="165" t="s">
        <v>15</v>
      </c>
      <c r="B19" s="2">
        <v>7</v>
      </c>
      <c r="C19" s="2" t="s">
        <v>30</v>
      </c>
      <c r="D19" s="2" t="s">
        <v>17</v>
      </c>
      <c r="E19" s="174">
        <v>3641801.4039028217</v>
      </c>
      <c r="F19" s="174">
        <v>389927.00420581293</v>
      </c>
      <c r="G19" s="175">
        <f t="shared" si="1"/>
        <v>3251874.3996970085</v>
      </c>
      <c r="H19" s="167">
        <v>371187.35377161321</v>
      </c>
      <c r="I19" s="167">
        <v>19076.889999999992</v>
      </c>
      <c r="J19" s="27">
        <f t="shared" si="2"/>
        <v>8.7607359643449616</v>
      </c>
      <c r="K19" s="46">
        <f t="shared" si="0"/>
        <v>1.4504529742292982</v>
      </c>
      <c r="L19" s="70">
        <f t="shared" si="3"/>
        <v>19.5</v>
      </c>
      <c r="M19" s="36"/>
    </row>
    <row r="20" spans="1:13" ht="15.75" x14ac:dyDescent="0.25">
      <c r="A20" s="165" t="s">
        <v>15</v>
      </c>
      <c r="B20" s="2">
        <v>7</v>
      </c>
      <c r="C20" s="2" t="s">
        <v>30</v>
      </c>
      <c r="D20" s="2" t="s">
        <v>20</v>
      </c>
      <c r="E20" s="174">
        <v>690843.55613054347</v>
      </c>
      <c r="F20" s="174">
        <v>40298.454916795527</v>
      </c>
      <c r="G20" s="175">
        <f t="shared" si="1"/>
        <v>650545.10121374798</v>
      </c>
      <c r="H20" s="167">
        <v>47948.110449388623</v>
      </c>
      <c r="I20" s="167">
        <v>3711.0200000000009</v>
      </c>
      <c r="J20" s="27">
        <f t="shared" si="2"/>
        <v>13.567690053196726</v>
      </c>
      <c r="K20" s="46">
        <f t="shared" si="0"/>
        <v>1.6287743161100512</v>
      </c>
      <c r="L20" s="70">
        <f t="shared" si="3"/>
        <v>12.9</v>
      </c>
      <c r="M20" s="36"/>
    </row>
    <row r="21" spans="1:13" ht="15.75" x14ac:dyDescent="0.25">
      <c r="A21" s="165" t="s">
        <v>15</v>
      </c>
      <c r="B21" s="2">
        <v>7</v>
      </c>
      <c r="C21" s="2" t="s">
        <v>30</v>
      </c>
      <c r="D21" s="2" t="s">
        <v>21</v>
      </c>
      <c r="E21" s="174">
        <v>761513.19609297218</v>
      </c>
      <c r="F21" s="174">
        <v>34880.357843232887</v>
      </c>
      <c r="G21" s="175">
        <f t="shared" si="1"/>
        <v>726632.83824973926</v>
      </c>
      <c r="H21" s="167">
        <v>41558.486644775665</v>
      </c>
      <c r="I21" s="167">
        <v>4010.3999999999983</v>
      </c>
      <c r="J21" s="27">
        <f t="shared" si="2"/>
        <v>17.484583701535836</v>
      </c>
      <c r="K21" s="46">
        <f t="shared" si="0"/>
        <v>2.0667356621200752</v>
      </c>
      <c r="L21" s="70">
        <f t="shared" si="3"/>
        <v>10.4</v>
      </c>
      <c r="M21" s="36"/>
    </row>
    <row r="22" spans="1:13" ht="15.75" x14ac:dyDescent="0.25">
      <c r="A22" s="165" t="s">
        <v>15</v>
      </c>
      <c r="B22" s="2">
        <v>9</v>
      </c>
      <c r="C22" s="2" t="s">
        <v>30</v>
      </c>
      <c r="D22" s="2" t="s">
        <v>17</v>
      </c>
      <c r="E22" s="174">
        <v>4811787.8623996377</v>
      </c>
      <c r="F22" s="174">
        <v>633141.45474441117</v>
      </c>
      <c r="G22" s="175">
        <f t="shared" si="1"/>
        <v>4178646.4076552265</v>
      </c>
      <c r="H22" s="167">
        <v>584573.8196543029</v>
      </c>
      <c r="I22" s="167">
        <v>24302.539999999888</v>
      </c>
      <c r="J22" s="27">
        <f t="shared" si="2"/>
        <v>7.1481928666020931</v>
      </c>
      <c r="K22" s="46">
        <f t="shared" si="0"/>
        <v>1.1834756401659094</v>
      </c>
      <c r="L22" s="70">
        <f t="shared" si="3"/>
        <v>24.1</v>
      </c>
      <c r="M22" s="36"/>
    </row>
    <row r="23" spans="1:13" ht="15.75" x14ac:dyDescent="0.25">
      <c r="A23" s="165" t="s">
        <v>15</v>
      </c>
      <c r="B23" s="2">
        <v>9</v>
      </c>
      <c r="C23" s="2" t="s">
        <v>30</v>
      </c>
      <c r="D23" s="2" t="s">
        <v>20</v>
      </c>
      <c r="E23" s="174">
        <v>814878.63435567229</v>
      </c>
      <c r="F23" s="174">
        <v>64033.868742941457</v>
      </c>
      <c r="G23" s="175">
        <f t="shared" si="1"/>
        <v>750844.76561273087</v>
      </c>
      <c r="H23" s="167">
        <v>75045.924129860839</v>
      </c>
      <c r="I23" s="167">
        <v>4070.0999999999972</v>
      </c>
      <c r="J23" s="27">
        <f t="shared" si="2"/>
        <v>10.005137178582215</v>
      </c>
      <c r="K23" s="46">
        <f t="shared" si="0"/>
        <v>1.2010969001899419</v>
      </c>
      <c r="L23" s="70">
        <f t="shared" si="3"/>
        <v>18.399999999999999</v>
      </c>
      <c r="M23" s="36"/>
    </row>
    <row r="24" spans="1:13" ht="15.75" x14ac:dyDescent="0.25">
      <c r="A24" s="165" t="s">
        <v>15</v>
      </c>
      <c r="B24" s="2">
        <v>9</v>
      </c>
      <c r="C24" s="2" t="s">
        <v>30</v>
      </c>
      <c r="D24" s="2" t="s">
        <v>21</v>
      </c>
      <c r="E24" s="174">
        <v>830974.84584128158</v>
      </c>
      <c r="F24" s="174">
        <v>57349.237513856271</v>
      </c>
      <c r="G24" s="175">
        <f t="shared" si="1"/>
        <v>773625.60832742532</v>
      </c>
      <c r="H24" s="167">
        <v>68246.576071542993</v>
      </c>
      <c r="I24" s="167">
        <v>4086.0999999999972</v>
      </c>
      <c r="J24" s="27">
        <f t="shared" si="2"/>
        <v>11.335742433678027</v>
      </c>
      <c r="K24" s="46">
        <f t="shared" si="0"/>
        <v>1.3399222734844001</v>
      </c>
      <c r="L24" s="70">
        <f t="shared" si="3"/>
        <v>16.7</v>
      </c>
      <c r="M24" s="36"/>
    </row>
    <row r="25" spans="1:13" ht="15.75" x14ac:dyDescent="0.25">
      <c r="A25" s="165" t="s">
        <v>15</v>
      </c>
      <c r="B25" s="2">
        <v>10</v>
      </c>
      <c r="C25" s="2" t="s">
        <v>30</v>
      </c>
      <c r="D25" s="2" t="s">
        <v>17</v>
      </c>
      <c r="E25" s="174">
        <v>8966480.6718302853</v>
      </c>
      <c r="F25" s="174">
        <v>1419701.3931833494</v>
      </c>
      <c r="G25" s="175">
        <f t="shared" si="1"/>
        <v>7546779.2786469357</v>
      </c>
      <c r="H25" s="167">
        <v>1581501.3891733477</v>
      </c>
      <c r="I25" s="167">
        <v>46761.57000000016</v>
      </c>
      <c r="J25" s="27">
        <f t="shared" si="2"/>
        <v>4.7719080933540274</v>
      </c>
      <c r="K25" s="46">
        <f t="shared" si="0"/>
        <v>0.79005100883344825</v>
      </c>
      <c r="L25" s="70">
        <f t="shared" si="3"/>
        <v>33.799999999999997</v>
      </c>
      <c r="M25" s="36"/>
    </row>
    <row r="26" spans="1:13" ht="15.75" x14ac:dyDescent="0.25">
      <c r="A26" s="165" t="s">
        <v>15</v>
      </c>
      <c r="B26" s="2">
        <v>10</v>
      </c>
      <c r="C26" s="2" t="s">
        <v>30</v>
      </c>
      <c r="D26" s="2" t="s">
        <v>20</v>
      </c>
      <c r="E26" s="174">
        <v>1440582.1662902629</v>
      </c>
      <c r="F26" s="174">
        <v>168480.12978378427</v>
      </c>
      <c r="G26" s="175">
        <f t="shared" si="1"/>
        <v>1272102.0365064787</v>
      </c>
      <c r="H26" s="167">
        <v>221884.8729981432</v>
      </c>
      <c r="I26" s="167">
        <v>7340.8400000000029</v>
      </c>
      <c r="J26" s="27">
        <f t="shared" si="2"/>
        <v>5.7331625149458656</v>
      </c>
      <c r="K26" s="46">
        <f t="shared" si="0"/>
        <v>0.68825480371498982</v>
      </c>
      <c r="L26" s="70">
        <f t="shared" si="3"/>
        <v>30.2</v>
      </c>
      <c r="M26" s="36"/>
    </row>
    <row r="27" spans="1:13" ht="15.75" x14ac:dyDescent="0.25">
      <c r="A27" s="165" t="s">
        <v>15</v>
      </c>
      <c r="B27" s="2">
        <v>10</v>
      </c>
      <c r="C27" s="2" t="s">
        <v>30</v>
      </c>
      <c r="D27" s="2" t="s">
        <v>21</v>
      </c>
      <c r="E27" s="174">
        <v>1080168.9199266538</v>
      </c>
      <c r="F27" s="174">
        <v>134376.33643763265</v>
      </c>
      <c r="G27" s="175">
        <f t="shared" si="1"/>
        <v>945792.58348902117</v>
      </c>
      <c r="H27" s="167">
        <v>176011.31573207048</v>
      </c>
      <c r="I27" s="167">
        <v>5119.6600000000044</v>
      </c>
      <c r="J27" s="27">
        <f t="shared" si="2"/>
        <v>5.3734760151940115</v>
      </c>
      <c r="K27" s="46">
        <f t="shared" si="0"/>
        <v>0.63516264955011947</v>
      </c>
      <c r="L27" s="70">
        <f t="shared" si="3"/>
        <v>34.4</v>
      </c>
      <c r="M27" s="36"/>
    </row>
    <row r="28" spans="1:13" ht="15.75" x14ac:dyDescent="0.25">
      <c r="A28" s="165" t="s">
        <v>15</v>
      </c>
      <c r="B28" s="2">
        <v>11</v>
      </c>
      <c r="C28" s="2" t="s">
        <v>30</v>
      </c>
      <c r="D28" s="2" t="s">
        <v>17</v>
      </c>
      <c r="E28" s="174">
        <v>6343671.374531609</v>
      </c>
      <c r="F28" s="174">
        <v>1206152.2571468125</v>
      </c>
      <c r="G28" s="175">
        <f t="shared" si="1"/>
        <v>5137519.117384797</v>
      </c>
      <c r="H28" s="167">
        <v>1053414.5408709617</v>
      </c>
      <c r="I28" s="167">
        <v>33040.590000000098</v>
      </c>
      <c r="J28" s="27">
        <f t="shared" si="2"/>
        <v>4.8770155698981554</v>
      </c>
      <c r="K28" s="46">
        <f t="shared" si="0"/>
        <v>0.80745290892353572</v>
      </c>
      <c r="L28" s="70">
        <f t="shared" si="3"/>
        <v>31.9</v>
      </c>
      <c r="M28" s="36"/>
    </row>
    <row r="29" spans="1:13" ht="15.75" x14ac:dyDescent="0.25">
      <c r="A29" s="165" t="s">
        <v>15</v>
      </c>
      <c r="B29" s="2">
        <v>11</v>
      </c>
      <c r="C29" s="2" t="s">
        <v>30</v>
      </c>
      <c r="D29" s="2" t="s">
        <v>20</v>
      </c>
      <c r="E29" s="174">
        <v>1041030.9219636151</v>
      </c>
      <c r="F29" s="174">
        <v>102238.24021832067</v>
      </c>
      <c r="G29" s="175">
        <f t="shared" si="1"/>
        <v>938792.68174529448</v>
      </c>
      <c r="H29" s="167">
        <v>116384.50813720503</v>
      </c>
      <c r="I29" s="167">
        <v>5495.5999999999958</v>
      </c>
      <c r="J29" s="27">
        <f t="shared" si="2"/>
        <v>8.0663027817977042</v>
      </c>
      <c r="K29" s="46">
        <f t="shared" si="0"/>
        <v>0.96834367128423815</v>
      </c>
      <c r="L29" s="70">
        <f t="shared" si="3"/>
        <v>21.2</v>
      </c>
      <c r="M29" s="36"/>
    </row>
    <row r="30" spans="1:13" ht="15.75" x14ac:dyDescent="0.25">
      <c r="A30" s="165" t="s">
        <v>15</v>
      </c>
      <c r="B30" s="2">
        <v>11</v>
      </c>
      <c r="C30" s="2" t="s">
        <v>30</v>
      </c>
      <c r="D30" s="2" t="s">
        <v>21</v>
      </c>
      <c r="E30" s="174">
        <v>721976.95959780598</v>
      </c>
      <c r="F30" s="174">
        <v>70613.212491160157</v>
      </c>
      <c r="G30" s="175">
        <f t="shared" si="1"/>
        <v>651363.74710664584</v>
      </c>
      <c r="H30" s="167">
        <v>81796.520188370763</v>
      </c>
      <c r="I30" s="167">
        <v>3693.2400000000016</v>
      </c>
      <c r="J30" s="27">
        <f t="shared" si="2"/>
        <v>7.9632207532375201</v>
      </c>
      <c r="K30" s="46">
        <f t="shared" si="0"/>
        <v>0.94127904884604252</v>
      </c>
      <c r="L30" s="70">
        <f t="shared" si="3"/>
        <v>22.1</v>
      </c>
      <c r="M30" s="36"/>
    </row>
    <row r="31" spans="1:13" ht="15.75" x14ac:dyDescent="0.25">
      <c r="A31" s="165" t="s">
        <v>15</v>
      </c>
      <c r="B31" s="2">
        <v>12</v>
      </c>
      <c r="C31" s="2" t="s">
        <v>30</v>
      </c>
      <c r="D31" s="2" t="s">
        <v>17</v>
      </c>
      <c r="E31" s="174">
        <v>2212176.6970761712</v>
      </c>
      <c r="F31" s="174">
        <v>442337.46004047344</v>
      </c>
      <c r="G31" s="175">
        <f t="shared" si="1"/>
        <v>1769839.2370356978</v>
      </c>
      <c r="H31" s="167">
        <v>312202.62038698402</v>
      </c>
      <c r="I31" s="167">
        <v>10916.61000000003</v>
      </c>
      <c r="J31" s="27">
        <f t="shared" si="2"/>
        <v>5.6688801485456199</v>
      </c>
      <c r="K31" s="46">
        <f t="shared" si="0"/>
        <v>0.93855631598437417</v>
      </c>
      <c r="L31" s="70">
        <f t="shared" si="3"/>
        <v>28.6</v>
      </c>
      <c r="M31" s="36"/>
    </row>
    <row r="32" spans="1:13" ht="15.75" x14ac:dyDescent="0.25">
      <c r="A32" s="165" t="s">
        <v>15</v>
      </c>
      <c r="B32" s="2">
        <v>14</v>
      </c>
      <c r="C32" s="2" t="s">
        <v>30</v>
      </c>
      <c r="D32" s="2" t="s">
        <v>17</v>
      </c>
      <c r="E32" s="174">
        <v>7601757.0460803285</v>
      </c>
      <c r="F32" s="174">
        <v>1212224.7887424226</v>
      </c>
      <c r="G32" s="175">
        <f t="shared" si="1"/>
        <v>6389532.2573379055</v>
      </c>
      <c r="H32" s="167">
        <v>1173759.371035117</v>
      </c>
      <c r="I32" s="167">
        <v>38550.07</v>
      </c>
      <c r="J32" s="27">
        <f t="shared" si="2"/>
        <v>5.4436474928443754</v>
      </c>
      <c r="K32" s="46">
        <f t="shared" si="0"/>
        <v>0.90126614119939985</v>
      </c>
      <c r="L32" s="70">
        <f t="shared" si="3"/>
        <v>30.4</v>
      </c>
      <c r="M32" s="36"/>
    </row>
    <row r="33" spans="1:13" ht="15.75" x14ac:dyDescent="0.25">
      <c r="A33" s="165" t="s">
        <v>15</v>
      </c>
      <c r="B33" s="2">
        <v>14</v>
      </c>
      <c r="C33" s="2" t="s">
        <v>30</v>
      </c>
      <c r="D33" s="2" t="s">
        <v>20</v>
      </c>
      <c r="E33" s="174">
        <v>1045001.507624686</v>
      </c>
      <c r="F33" s="174">
        <v>108495.14409698625</v>
      </c>
      <c r="G33" s="175">
        <f t="shared" si="1"/>
        <v>936506.36352769972</v>
      </c>
      <c r="H33" s="167">
        <v>131539.11914132765</v>
      </c>
      <c r="I33" s="167">
        <v>5547.5799999999936</v>
      </c>
      <c r="J33" s="27">
        <f t="shared" si="2"/>
        <v>7.1196034277947602</v>
      </c>
      <c r="K33" s="46">
        <f t="shared" si="0"/>
        <v>0.85469428905099165</v>
      </c>
      <c r="L33" s="70">
        <f t="shared" si="3"/>
        <v>23.7</v>
      </c>
      <c r="M33" s="36"/>
    </row>
    <row r="34" spans="1:13" ht="15.75" x14ac:dyDescent="0.25">
      <c r="A34" s="165" t="s">
        <v>15</v>
      </c>
      <c r="B34" s="2">
        <v>14</v>
      </c>
      <c r="C34" s="2" t="s">
        <v>30</v>
      </c>
      <c r="D34" s="2" t="s">
        <v>21</v>
      </c>
      <c r="E34" s="174">
        <v>1003857.5674257423</v>
      </c>
      <c r="F34" s="174">
        <v>91855.402034922692</v>
      </c>
      <c r="G34" s="175">
        <f t="shared" si="1"/>
        <v>912002.16539081954</v>
      </c>
      <c r="H34" s="167">
        <v>109649.47122756997</v>
      </c>
      <c r="I34" s="167">
        <v>5065.3399999999992</v>
      </c>
      <c r="J34" s="27">
        <f t="shared" si="2"/>
        <v>8.3174333189261027</v>
      </c>
      <c r="K34" s="46">
        <f t="shared" si="0"/>
        <v>0.98314814644516568</v>
      </c>
      <c r="L34" s="70">
        <f t="shared" si="3"/>
        <v>21.6</v>
      </c>
      <c r="M34" s="36"/>
    </row>
    <row r="35" spans="1:13" ht="15.75" x14ac:dyDescent="0.25">
      <c r="A35" s="165" t="s">
        <v>15</v>
      </c>
      <c r="B35" s="2">
        <v>17</v>
      </c>
      <c r="C35" s="2" t="s">
        <v>30</v>
      </c>
      <c r="D35" s="2" t="s">
        <v>17</v>
      </c>
      <c r="E35" s="174">
        <v>6845395.8766270438</v>
      </c>
      <c r="F35" s="174">
        <v>1398025.9496937387</v>
      </c>
      <c r="G35" s="175">
        <f t="shared" si="1"/>
        <v>5447369.9269333053</v>
      </c>
      <c r="H35" s="167">
        <v>1248596.8025700545</v>
      </c>
      <c r="I35" s="167">
        <v>34115.720000000219</v>
      </c>
      <c r="J35" s="27">
        <f t="shared" si="2"/>
        <v>4.3627934299692965</v>
      </c>
      <c r="K35" s="46">
        <f t="shared" si="0"/>
        <v>0.72231679304127427</v>
      </c>
      <c r="L35" s="70">
        <f t="shared" si="3"/>
        <v>36.6</v>
      </c>
      <c r="M35" s="36"/>
    </row>
    <row r="36" spans="1:13" ht="15.75" x14ac:dyDescent="0.25">
      <c r="A36" s="165" t="s">
        <v>15</v>
      </c>
      <c r="B36" s="2">
        <v>17</v>
      </c>
      <c r="C36" s="2" t="s">
        <v>30</v>
      </c>
      <c r="D36" s="2" t="s">
        <v>20</v>
      </c>
      <c r="E36" s="174">
        <v>939940.28301917529</v>
      </c>
      <c r="F36" s="174">
        <v>127344.30809027214</v>
      </c>
      <c r="G36" s="175">
        <f t="shared" si="1"/>
        <v>812595.97492890316</v>
      </c>
      <c r="H36" s="167">
        <v>148650.03379731716</v>
      </c>
      <c r="I36" s="167">
        <v>4836</v>
      </c>
      <c r="J36" s="27">
        <f t="shared" si="2"/>
        <v>5.4665038020567804</v>
      </c>
      <c r="K36" s="46">
        <f t="shared" ref="K36:K67" si="4">+IF(D36="Weekday",J36/$J$89,IF(D36="Saturday",J36/$J$90,IF(D36="Sunday",J36/$J$91,"NA")))</f>
        <v>0.65624295342818495</v>
      </c>
      <c r="L36" s="70">
        <f t="shared" si="3"/>
        <v>30.7</v>
      </c>
      <c r="M36" s="36"/>
    </row>
    <row r="37" spans="1:13" ht="15.75" x14ac:dyDescent="0.25">
      <c r="A37" s="165" t="s">
        <v>15</v>
      </c>
      <c r="B37" s="2">
        <v>17</v>
      </c>
      <c r="C37" s="2" t="s">
        <v>30</v>
      </c>
      <c r="D37" s="2" t="s">
        <v>21</v>
      </c>
      <c r="E37" s="174">
        <v>791768.99983202817</v>
      </c>
      <c r="F37" s="174">
        <v>101082.4033800348</v>
      </c>
      <c r="G37" s="175">
        <f t="shared" si="1"/>
        <v>690686.59645199333</v>
      </c>
      <c r="H37" s="167">
        <v>120134.26301604851</v>
      </c>
      <c r="I37" s="167">
        <v>4055.9399999999969</v>
      </c>
      <c r="J37" s="27">
        <f t="shared" si="2"/>
        <v>5.7492889964266549</v>
      </c>
      <c r="K37" s="46">
        <f t="shared" si="4"/>
        <v>0.67958498775728771</v>
      </c>
      <c r="L37" s="70">
        <f t="shared" si="3"/>
        <v>29.6</v>
      </c>
      <c r="M37" s="36"/>
    </row>
    <row r="38" spans="1:13" ht="15.75" x14ac:dyDescent="0.25">
      <c r="A38" s="165" t="s">
        <v>15</v>
      </c>
      <c r="B38" s="2">
        <v>18</v>
      </c>
      <c r="C38" s="2" t="s">
        <v>30</v>
      </c>
      <c r="D38" s="2" t="s">
        <v>17</v>
      </c>
      <c r="E38" s="174">
        <v>10726000.278841773</v>
      </c>
      <c r="F38" s="174">
        <v>1884211.3789445132</v>
      </c>
      <c r="G38" s="175">
        <f t="shared" si="1"/>
        <v>8841788.8998972606</v>
      </c>
      <c r="H38" s="167">
        <v>2250408.907559217</v>
      </c>
      <c r="I38" s="167">
        <v>55580.940000000061</v>
      </c>
      <c r="J38" s="27">
        <f t="shared" si="2"/>
        <v>3.9289699175102464</v>
      </c>
      <c r="K38" s="46">
        <f t="shared" si="4"/>
        <v>0.6504917081970607</v>
      </c>
      <c r="L38" s="70">
        <f t="shared" si="3"/>
        <v>40.5</v>
      </c>
      <c r="M38" s="36"/>
    </row>
    <row r="39" spans="1:13" ht="15.75" x14ac:dyDescent="0.25">
      <c r="A39" s="165" t="s">
        <v>15</v>
      </c>
      <c r="B39" s="2">
        <v>18</v>
      </c>
      <c r="C39" s="2" t="s">
        <v>30</v>
      </c>
      <c r="D39" s="2" t="s">
        <v>20</v>
      </c>
      <c r="E39" s="174">
        <v>1839264.6606338583</v>
      </c>
      <c r="F39" s="174">
        <v>229262.10307295318</v>
      </c>
      <c r="G39" s="175">
        <f t="shared" si="1"/>
        <v>1610002.5575609051</v>
      </c>
      <c r="H39" s="167">
        <v>326814.73573366954</v>
      </c>
      <c r="I39" s="167">
        <v>9535.9599999999991</v>
      </c>
      <c r="J39" s="27">
        <f t="shared" si="2"/>
        <v>4.9263462797862978</v>
      </c>
      <c r="K39" s="46">
        <f t="shared" si="4"/>
        <v>0.59139811281948351</v>
      </c>
      <c r="L39" s="70">
        <f t="shared" si="3"/>
        <v>34.299999999999997</v>
      </c>
      <c r="M39" s="36"/>
    </row>
    <row r="40" spans="1:13" ht="15.75" x14ac:dyDescent="0.25">
      <c r="A40" s="165" t="s">
        <v>15</v>
      </c>
      <c r="B40" s="2">
        <v>18</v>
      </c>
      <c r="C40" s="2" t="s">
        <v>30</v>
      </c>
      <c r="D40" s="2" t="s">
        <v>21</v>
      </c>
      <c r="E40" s="174">
        <v>1577673.5685390867</v>
      </c>
      <c r="F40" s="174">
        <v>211636.16535446377</v>
      </c>
      <c r="G40" s="175">
        <f t="shared" si="1"/>
        <v>1366037.403184623</v>
      </c>
      <c r="H40" s="167">
        <v>293728.72428955598</v>
      </c>
      <c r="I40" s="167">
        <v>7916.6600000000026</v>
      </c>
      <c r="J40" s="27">
        <f t="shared" si="2"/>
        <v>4.6506769349462456</v>
      </c>
      <c r="K40" s="46">
        <f t="shared" si="4"/>
        <v>0.54972540602201481</v>
      </c>
      <c r="L40" s="70">
        <f t="shared" si="3"/>
        <v>37.1</v>
      </c>
      <c r="M40" s="36"/>
    </row>
    <row r="41" spans="1:13" ht="15.75" x14ac:dyDescent="0.25">
      <c r="A41" s="165" t="s">
        <v>15</v>
      </c>
      <c r="B41" s="2">
        <v>19</v>
      </c>
      <c r="C41" s="2" t="s">
        <v>30</v>
      </c>
      <c r="D41" s="2" t="s">
        <v>17</v>
      </c>
      <c r="E41" s="174">
        <v>4680906.031336966</v>
      </c>
      <c r="F41" s="174">
        <v>745369.40539666777</v>
      </c>
      <c r="G41" s="175">
        <f t="shared" si="1"/>
        <v>3935536.6259402982</v>
      </c>
      <c r="H41" s="167">
        <v>801916.45845757588</v>
      </c>
      <c r="I41" s="167">
        <v>21714.98000000001</v>
      </c>
      <c r="J41" s="27">
        <f t="shared" si="2"/>
        <v>4.9076641144265798</v>
      </c>
      <c r="K41" s="46">
        <f t="shared" si="4"/>
        <v>0.81252717126267882</v>
      </c>
      <c r="L41" s="70">
        <f t="shared" si="3"/>
        <v>36.9</v>
      </c>
      <c r="M41" s="36"/>
    </row>
    <row r="42" spans="1:13" ht="15.75" x14ac:dyDescent="0.25">
      <c r="A42" s="165" t="s">
        <v>15</v>
      </c>
      <c r="B42" s="2">
        <v>19</v>
      </c>
      <c r="C42" s="2" t="s">
        <v>30</v>
      </c>
      <c r="D42" s="2" t="s">
        <v>20</v>
      </c>
      <c r="E42" s="174">
        <v>651289.62014505954</v>
      </c>
      <c r="F42" s="174">
        <v>82075.916285544721</v>
      </c>
      <c r="G42" s="175">
        <f t="shared" si="1"/>
        <v>569213.70385951479</v>
      </c>
      <c r="H42" s="167">
        <v>103583.4777195543</v>
      </c>
      <c r="I42" s="167">
        <v>3038.9699999999993</v>
      </c>
      <c r="J42" s="27">
        <f t="shared" si="2"/>
        <v>5.4952171561629237</v>
      </c>
      <c r="K42" s="46">
        <f t="shared" si="4"/>
        <v>0.65968993471343618</v>
      </c>
      <c r="L42" s="70">
        <f t="shared" si="3"/>
        <v>34.1</v>
      </c>
      <c r="M42" s="36"/>
    </row>
    <row r="43" spans="1:13" ht="15.75" x14ac:dyDescent="0.25">
      <c r="A43" s="165" t="s">
        <v>15</v>
      </c>
      <c r="B43" s="2">
        <v>19</v>
      </c>
      <c r="C43" s="2" t="s">
        <v>30</v>
      </c>
      <c r="D43" s="2" t="s">
        <v>21</v>
      </c>
      <c r="E43" s="174">
        <v>658696.85684264346</v>
      </c>
      <c r="F43" s="174">
        <v>69517.26331988594</v>
      </c>
      <c r="G43" s="175">
        <f t="shared" si="1"/>
        <v>589179.59352275752</v>
      </c>
      <c r="H43" s="167">
        <v>86535.836935655927</v>
      </c>
      <c r="I43" s="167">
        <v>3076.860000000001</v>
      </c>
      <c r="J43" s="27">
        <f t="shared" si="2"/>
        <v>6.8085040185240757</v>
      </c>
      <c r="K43" s="46">
        <f t="shared" si="4"/>
        <v>0.80478770904539898</v>
      </c>
      <c r="L43" s="70">
        <f t="shared" si="3"/>
        <v>28.1</v>
      </c>
      <c r="M43" s="36"/>
    </row>
    <row r="44" spans="1:13" ht="15.75" x14ac:dyDescent="0.25">
      <c r="A44" s="165" t="s">
        <v>15</v>
      </c>
      <c r="B44" s="2">
        <v>21</v>
      </c>
      <c r="C44" s="2" t="s">
        <v>30</v>
      </c>
      <c r="D44" s="2" t="s">
        <v>17</v>
      </c>
      <c r="E44" s="174">
        <v>10991929.221021667</v>
      </c>
      <c r="F44" s="174">
        <v>1932580.2491641764</v>
      </c>
      <c r="G44" s="175">
        <f t="shared" si="1"/>
        <v>9059348.97185749</v>
      </c>
      <c r="H44" s="167">
        <v>2490778.0494207046</v>
      </c>
      <c r="I44" s="167">
        <v>56294.910000000229</v>
      </c>
      <c r="J44" s="27">
        <f t="shared" si="2"/>
        <v>3.6371562588503132</v>
      </c>
      <c r="K44" s="46">
        <f t="shared" si="4"/>
        <v>0.60217818855137639</v>
      </c>
      <c r="L44" s="70">
        <f t="shared" si="3"/>
        <v>44.2</v>
      </c>
      <c r="M44" s="36"/>
    </row>
    <row r="45" spans="1:13" ht="15.75" x14ac:dyDescent="0.25">
      <c r="A45" s="165" t="s">
        <v>15</v>
      </c>
      <c r="B45" s="2">
        <v>21</v>
      </c>
      <c r="C45" s="2" t="s">
        <v>30</v>
      </c>
      <c r="D45" s="2" t="s">
        <v>20</v>
      </c>
      <c r="E45" s="174">
        <v>2036304.2365857051</v>
      </c>
      <c r="F45" s="174">
        <v>261326.20323903623</v>
      </c>
      <c r="G45" s="175">
        <f t="shared" si="1"/>
        <v>1774978.0333466688</v>
      </c>
      <c r="H45" s="167">
        <v>389590.71506080852</v>
      </c>
      <c r="I45" s="167">
        <v>10444.240000000005</v>
      </c>
      <c r="J45" s="27">
        <f t="shared" si="2"/>
        <v>4.5560070215472788</v>
      </c>
      <c r="K45" s="46">
        <f t="shared" si="4"/>
        <v>0.54693961843304661</v>
      </c>
      <c r="L45" s="70">
        <f t="shared" si="3"/>
        <v>37.299999999999997</v>
      </c>
      <c r="M45" s="36"/>
    </row>
    <row r="46" spans="1:13" ht="15.75" x14ac:dyDescent="0.25">
      <c r="A46" s="165" t="s">
        <v>15</v>
      </c>
      <c r="B46" s="2">
        <v>21</v>
      </c>
      <c r="C46" s="2" t="s">
        <v>30</v>
      </c>
      <c r="D46" s="2" t="s">
        <v>21</v>
      </c>
      <c r="E46" s="174">
        <v>1604017.7849181287</v>
      </c>
      <c r="F46" s="174">
        <v>212225.60400069715</v>
      </c>
      <c r="G46" s="175">
        <f t="shared" si="1"/>
        <v>1391792.1809174316</v>
      </c>
      <c r="H46" s="167">
        <v>314989.78258876893</v>
      </c>
      <c r="I46" s="167">
        <v>8126.9599999999946</v>
      </c>
      <c r="J46" s="27">
        <f t="shared" si="2"/>
        <v>4.4185311964054055</v>
      </c>
      <c r="K46" s="46">
        <f t="shared" si="4"/>
        <v>0.52228501139543793</v>
      </c>
      <c r="L46" s="70">
        <f t="shared" si="3"/>
        <v>38.799999999999997</v>
      </c>
      <c r="M46" s="36"/>
    </row>
    <row r="47" spans="1:13" ht="15.75" x14ac:dyDescent="0.25">
      <c r="A47" s="165" t="s">
        <v>15</v>
      </c>
      <c r="B47" s="2">
        <v>22</v>
      </c>
      <c r="C47" s="2" t="s">
        <v>30</v>
      </c>
      <c r="D47" s="2" t="s">
        <v>17</v>
      </c>
      <c r="E47" s="174">
        <v>8331825.6226679636</v>
      </c>
      <c r="F47" s="174">
        <v>1232739.3163747094</v>
      </c>
      <c r="G47" s="175">
        <f t="shared" si="1"/>
        <v>7099086.3062932547</v>
      </c>
      <c r="H47" s="167">
        <v>1197708.0129833156</v>
      </c>
      <c r="I47" s="167">
        <v>43904.51</v>
      </c>
      <c r="J47" s="27">
        <f t="shared" si="2"/>
        <v>5.9272261931440768</v>
      </c>
      <c r="K47" s="46">
        <f t="shared" si="4"/>
        <v>0.98132883992451603</v>
      </c>
      <c r="L47" s="70">
        <f t="shared" si="3"/>
        <v>27.3</v>
      </c>
      <c r="M47" s="36"/>
    </row>
    <row r="48" spans="1:13" ht="15.75" x14ac:dyDescent="0.25">
      <c r="A48" s="165" t="s">
        <v>15</v>
      </c>
      <c r="B48" s="2">
        <v>22</v>
      </c>
      <c r="C48" s="2" t="s">
        <v>30</v>
      </c>
      <c r="D48" s="2" t="s">
        <v>20</v>
      </c>
      <c r="E48" s="174">
        <v>1225289.9909492056</v>
      </c>
      <c r="F48" s="174">
        <v>131848.4055251549</v>
      </c>
      <c r="G48" s="175">
        <f t="shared" si="1"/>
        <v>1093441.5854240507</v>
      </c>
      <c r="H48" s="167">
        <v>155207.6964097787</v>
      </c>
      <c r="I48" s="167">
        <v>6550.0900000000029</v>
      </c>
      <c r="J48" s="27">
        <f t="shared" si="2"/>
        <v>7.0450216755820589</v>
      </c>
      <c r="K48" s="46">
        <f t="shared" si="4"/>
        <v>0.84574089742881864</v>
      </c>
      <c r="L48" s="70">
        <f t="shared" si="3"/>
        <v>23.7</v>
      </c>
      <c r="M48" s="36"/>
    </row>
    <row r="49" spans="1:13" ht="15.75" x14ac:dyDescent="0.25">
      <c r="A49" s="165" t="s">
        <v>15</v>
      </c>
      <c r="B49" s="2">
        <v>22</v>
      </c>
      <c r="C49" s="2" t="s">
        <v>30</v>
      </c>
      <c r="D49" s="2" t="s">
        <v>21</v>
      </c>
      <c r="E49" s="174">
        <v>1002636.3025938829</v>
      </c>
      <c r="F49" s="174">
        <v>109312.89535190018</v>
      </c>
      <c r="G49" s="175">
        <f t="shared" si="1"/>
        <v>893323.40724198276</v>
      </c>
      <c r="H49" s="167">
        <v>131743.46262988425</v>
      </c>
      <c r="I49" s="167">
        <v>5406.0100000000011</v>
      </c>
      <c r="J49" s="27">
        <f t="shared" si="2"/>
        <v>6.7807797776778962</v>
      </c>
      <c r="K49" s="46">
        <f t="shared" si="4"/>
        <v>0.8015106120186638</v>
      </c>
      <c r="L49" s="70">
        <f t="shared" si="3"/>
        <v>24.4</v>
      </c>
      <c r="M49" s="36"/>
    </row>
    <row r="50" spans="1:13" ht="15.75" x14ac:dyDescent="0.25">
      <c r="A50" s="165" t="s">
        <v>15</v>
      </c>
      <c r="B50" s="2">
        <v>25</v>
      </c>
      <c r="C50" s="2" t="s">
        <v>30</v>
      </c>
      <c r="D50" s="2" t="s">
        <v>17</v>
      </c>
      <c r="E50" s="174">
        <v>2284377.3429510207</v>
      </c>
      <c r="F50" s="174">
        <v>316151.94668463198</v>
      </c>
      <c r="G50" s="175">
        <f t="shared" si="1"/>
        <v>1968225.3962663887</v>
      </c>
      <c r="H50" s="167">
        <v>221484.48423376327</v>
      </c>
      <c r="I50" s="167">
        <v>11220.980000000043</v>
      </c>
      <c r="J50" s="27">
        <f t="shared" si="2"/>
        <v>8.8865159249216195</v>
      </c>
      <c r="K50" s="46">
        <f t="shared" si="4"/>
        <v>1.4712774710135132</v>
      </c>
      <c r="L50" s="70">
        <f t="shared" si="3"/>
        <v>19.7</v>
      </c>
      <c r="M50" s="36"/>
    </row>
    <row r="51" spans="1:13" ht="15.75" x14ac:dyDescent="0.25">
      <c r="A51" s="165" t="s">
        <v>15</v>
      </c>
      <c r="B51" s="2">
        <v>25</v>
      </c>
      <c r="C51" s="2" t="s">
        <v>30</v>
      </c>
      <c r="D51" s="2" t="s">
        <v>20</v>
      </c>
      <c r="E51" s="174">
        <v>161566.84744191662</v>
      </c>
      <c r="F51" s="174">
        <v>8706.1197259728033</v>
      </c>
      <c r="G51" s="175">
        <f t="shared" si="1"/>
        <v>152860.72771594382</v>
      </c>
      <c r="H51" s="167">
        <v>9710.9834511017052</v>
      </c>
      <c r="I51" s="167">
        <v>878.79999999999927</v>
      </c>
      <c r="J51" s="27">
        <f t="shared" si="2"/>
        <v>15.741014129583535</v>
      </c>
      <c r="K51" s="46">
        <f t="shared" si="4"/>
        <v>1.8896775665766548</v>
      </c>
      <c r="L51" s="70">
        <f t="shared" si="3"/>
        <v>11.1</v>
      </c>
      <c r="M51" s="36"/>
    </row>
    <row r="52" spans="1:13" ht="15.75" x14ac:dyDescent="0.25">
      <c r="A52" s="165" t="s">
        <v>15</v>
      </c>
      <c r="B52" s="2">
        <v>54</v>
      </c>
      <c r="C52" s="2" t="s">
        <v>30</v>
      </c>
      <c r="D52" s="2" t="s">
        <v>17</v>
      </c>
      <c r="E52" s="174">
        <v>7918278.5063733058</v>
      </c>
      <c r="F52" s="174">
        <v>1218295.5300324718</v>
      </c>
      <c r="G52" s="175">
        <f t="shared" si="1"/>
        <v>6699982.9763408341</v>
      </c>
      <c r="H52" s="167">
        <v>1235406.7934305321</v>
      </c>
      <c r="I52" s="167">
        <v>40675.120000000148</v>
      </c>
      <c r="J52" s="27">
        <f t="shared" si="2"/>
        <v>5.4233010632360417</v>
      </c>
      <c r="K52" s="46">
        <f t="shared" si="4"/>
        <v>0.8978975270258347</v>
      </c>
      <c r="L52" s="70">
        <f t="shared" si="3"/>
        <v>30.4</v>
      </c>
      <c r="M52" s="36"/>
    </row>
    <row r="53" spans="1:13" ht="15.75" x14ac:dyDescent="0.25">
      <c r="A53" s="165" t="s">
        <v>15</v>
      </c>
      <c r="B53" s="2">
        <v>54</v>
      </c>
      <c r="C53" s="2" t="s">
        <v>30</v>
      </c>
      <c r="D53" s="2" t="s">
        <v>20</v>
      </c>
      <c r="E53" s="174">
        <v>1187163.8138492755</v>
      </c>
      <c r="F53" s="174">
        <v>166653.35647653721</v>
      </c>
      <c r="G53" s="175">
        <f t="shared" si="1"/>
        <v>1020510.4573727383</v>
      </c>
      <c r="H53" s="167">
        <v>182439.31877057478</v>
      </c>
      <c r="I53" s="167">
        <v>6186.4400000000014</v>
      </c>
      <c r="J53" s="27">
        <f t="shared" si="2"/>
        <v>5.5936980265535503</v>
      </c>
      <c r="K53" s="46">
        <f t="shared" si="4"/>
        <v>0.67151236813367954</v>
      </c>
      <c r="L53" s="70">
        <f t="shared" si="3"/>
        <v>29.5</v>
      </c>
      <c r="M53" s="36"/>
    </row>
    <row r="54" spans="1:13" ht="15.75" x14ac:dyDescent="0.25">
      <c r="A54" s="165" t="s">
        <v>15</v>
      </c>
      <c r="B54" s="2">
        <v>54</v>
      </c>
      <c r="C54" s="2" t="s">
        <v>30</v>
      </c>
      <c r="D54" s="2" t="s">
        <v>21</v>
      </c>
      <c r="E54" s="174">
        <v>788575.71678737027</v>
      </c>
      <c r="F54" s="174">
        <v>119370.48171842312</v>
      </c>
      <c r="G54" s="175">
        <f t="shared" si="1"/>
        <v>669205.23506894719</v>
      </c>
      <c r="H54" s="167">
        <v>129585.92731923572</v>
      </c>
      <c r="I54" s="167">
        <v>3970.6800000000017</v>
      </c>
      <c r="J54" s="27">
        <f t="shared" si="2"/>
        <v>5.1641813961816707</v>
      </c>
      <c r="K54" s="46">
        <f t="shared" si="4"/>
        <v>0.61042333288199413</v>
      </c>
      <c r="L54" s="70">
        <f t="shared" si="3"/>
        <v>32.6</v>
      </c>
      <c r="M54" s="36"/>
    </row>
    <row r="55" spans="1:13" ht="15.75" x14ac:dyDescent="0.25">
      <c r="A55" s="165" t="s">
        <v>15</v>
      </c>
      <c r="B55" s="2">
        <v>59</v>
      </c>
      <c r="C55" s="2" t="s">
        <v>30</v>
      </c>
      <c r="D55" s="2" t="s">
        <v>17</v>
      </c>
      <c r="E55" s="174">
        <v>1040970.4487050353</v>
      </c>
      <c r="F55" s="174">
        <v>235485.77926959679</v>
      </c>
      <c r="G55" s="175">
        <f t="shared" si="1"/>
        <v>805484.66943543847</v>
      </c>
      <c r="H55" s="167">
        <v>145921.99636125675</v>
      </c>
      <c r="I55" s="167">
        <v>4241.1099999999788</v>
      </c>
      <c r="J55" s="27">
        <f t="shared" si="2"/>
        <v>5.5199674450815008</v>
      </c>
      <c r="K55" s="46">
        <f t="shared" si="4"/>
        <v>0.91390189488104323</v>
      </c>
      <c r="L55" s="70">
        <f t="shared" si="3"/>
        <v>34.4</v>
      </c>
      <c r="M55" s="36"/>
    </row>
    <row r="56" spans="1:13" ht="15.75" x14ac:dyDescent="0.25">
      <c r="A56" s="165" t="s">
        <v>15</v>
      </c>
      <c r="B56" s="2">
        <v>61</v>
      </c>
      <c r="C56" s="2" t="s">
        <v>30</v>
      </c>
      <c r="D56" s="2" t="s">
        <v>17</v>
      </c>
      <c r="E56" s="174">
        <v>4211065.686089674</v>
      </c>
      <c r="F56" s="174">
        <v>697768.13841635699</v>
      </c>
      <c r="G56" s="175">
        <f t="shared" si="1"/>
        <v>3513297.5476733171</v>
      </c>
      <c r="H56" s="167">
        <v>589988.40346275724</v>
      </c>
      <c r="I56" s="167">
        <v>22241.300000000032</v>
      </c>
      <c r="J56" s="27">
        <f t="shared" si="2"/>
        <v>5.9548586498532634</v>
      </c>
      <c r="K56" s="46">
        <f t="shared" si="4"/>
        <v>0.98590374997570585</v>
      </c>
      <c r="L56" s="70">
        <f t="shared" si="3"/>
        <v>26.5</v>
      </c>
      <c r="M56" s="36"/>
    </row>
    <row r="57" spans="1:13" ht="15.75" x14ac:dyDescent="0.25">
      <c r="A57" s="165" t="s">
        <v>15</v>
      </c>
      <c r="B57" s="2">
        <v>61</v>
      </c>
      <c r="C57" s="2" t="s">
        <v>30</v>
      </c>
      <c r="D57" s="2" t="s">
        <v>20</v>
      </c>
      <c r="E57" s="174">
        <v>308289.72233813815</v>
      </c>
      <c r="F57" s="174">
        <v>25649.435339744548</v>
      </c>
      <c r="G57" s="175">
        <f t="shared" si="1"/>
        <v>282640.2869983936</v>
      </c>
      <c r="H57" s="167">
        <v>30220.016221362639</v>
      </c>
      <c r="I57" s="167">
        <v>1586.6800000000003</v>
      </c>
      <c r="J57" s="27">
        <f t="shared" si="2"/>
        <v>9.3527510021187261</v>
      </c>
      <c r="K57" s="46">
        <f t="shared" si="4"/>
        <v>1.122779231947026</v>
      </c>
      <c r="L57" s="70">
        <f t="shared" si="3"/>
        <v>19</v>
      </c>
      <c r="M57" s="36"/>
    </row>
    <row r="58" spans="1:13" ht="15.75" x14ac:dyDescent="0.25">
      <c r="A58" s="165" t="s">
        <v>15</v>
      </c>
      <c r="B58" s="2">
        <v>62</v>
      </c>
      <c r="C58" s="2" t="s">
        <v>30</v>
      </c>
      <c r="D58" s="2" t="s">
        <v>17</v>
      </c>
      <c r="E58" s="174">
        <v>4541830.8112151343</v>
      </c>
      <c r="F58" s="174">
        <v>553456.21909825457</v>
      </c>
      <c r="G58" s="175">
        <f t="shared" si="1"/>
        <v>3988374.5921168798</v>
      </c>
      <c r="H58" s="167">
        <v>613798.05034767382</v>
      </c>
      <c r="I58" s="167">
        <v>22834.690000000057</v>
      </c>
      <c r="J58" s="27">
        <f t="shared" si="2"/>
        <v>6.4978612914422644</v>
      </c>
      <c r="K58" s="46">
        <f t="shared" si="4"/>
        <v>1.0758048495765338</v>
      </c>
      <c r="L58" s="70">
        <f t="shared" si="3"/>
        <v>26.9</v>
      </c>
      <c r="M58" s="36"/>
    </row>
    <row r="59" spans="1:13" ht="15.75" x14ac:dyDescent="0.25">
      <c r="A59" s="165" t="s">
        <v>15</v>
      </c>
      <c r="B59" s="2">
        <v>62</v>
      </c>
      <c r="C59" s="2" t="s">
        <v>30</v>
      </c>
      <c r="D59" s="2" t="s">
        <v>20</v>
      </c>
      <c r="E59" s="174">
        <v>744655.9065237412</v>
      </c>
      <c r="F59" s="174">
        <v>63494.198645329445</v>
      </c>
      <c r="G59" s="175">
        <f t="shared" si="1"/>
        <v>681161.70787841175</v>
      </c>
      <c r="H59" s="167">
        <v>84182.256349184041</v>
      </c>
      <c r="I59" s="167">
        <v>3747.6400000000026</v>
      </c>
      <c r="J59" s="27">
        <f t="shared" si="2"/>
        <v>8.0915116488798429</v>
      </c>
      <c r="K59" s="46">
        <f t="shared" si="4"/>
        <v>0.97136994584391867</v>
      </c>
      <c r="L59" s="70">
        <f t="shared" si="3"/>
        <v>22.5</v>
      </c>
      <c r="M59" s="36"/>
    </row>
    <row r="60" spans="1:13" ht="15.75" x14ac:dyDescent="0.25">
      <c r="A60" s="165" t="s">
        <v>15</v>
      </c>
      <c r="B60" s="2">
        <v>62</v>
      </c>
      <c r="C60" s="2" t="s">
        <v>30</v>
      </c>
      <c r="D60" s="2" t="s">
        <v>21</v>
      </c>
      <c r="E60" s="174">
        <v>503833.69135821756</v>
      </c>
      <c r="F60" s="174">
        <v>46339.967522571205</v>
      </c>
      <c r="G60" s="175">
        <f t="shared" si="1"/>
        <v>457493.72383564635</v>
      </c>
      <c r="H60" s="167">
        <v>59768.914487922593</v>
      </c>
      <c r="I60" s="167">
        <v>2424.4</v>
      </c>
      <c r="J60" s="27">
        <f t="shared" si="2"/>
        <v>7.6543756525491418</v>
      </c>
      <c r="K60" s="46">
        <f t="shared" si="4"/>
        <v>0.90477253576230976</v>
      </c>
      <c r="L60" s="70">
        <f t="shared" si="3"/>
        <v>24.7</v>
      </c>
      <c r="M60" s="36"/>
    </row>
    <row r="61" spans="1:13" ht="15.75" x14ac:dyDescent="0.25">
      <c r="A61" s="165" t="s">
        <v>15</v>
      </c>
      <c r="B61" s="2">
        <v>63</v>
      </c>
      <c r="C61" s="2" t="s">
        <v>30</v>
      </c>
      <c r="D61" s="2" t="s">
        <v>17</v>
      </c>
      <c r="E61" s="174">
        <v>5815474.3347523287</v>
      </c>
      <c r="F61" s="174">
        <v>965812.33678540145</v>
      </c>
      <c r="G61" s="175">
        <f t="shared" si="1"/>
        <v>4849661.9979669275</v>
      </c>
      <c r="H61" s="167">
        <v>964417.24658330157</v>
      </c>
      <c r="I61" s="167">
        <v>31356.989999999976</v>
      </c>
      <c r="J61" s="27">
        <f t="shared" si="2"/>
        <v>5.028593189460385</v>
      </c>
      <c r="K61" s="46">
        <f t="shared" si="4"/>
        <v>0.83254854130138822</v>
      </c>
      <c r="L61" s="70">
        <f t="shared" si="3"/>
        <v>30.8</v>
      </c>
      <c r="M61" s="36"/>
    </row>
    <row r="62" spans="1:13" ht="15.75" x14ac:dyDescent="0.25">
      <c r="A62" s="165" t="s">
        <v>15</v>
      </c>
      <c r="B62" s="2">
        <v>63</v>
      </c>
      <c r="C62" s="2" t="s">
        <v>30</v>
      </c>
      <c r="D62" s="2" t="s">
        <v>20</v>
      </c>
      <c r="E62" s="174">
        <v>1059174.3744958697</v>
      </c>
      <c r="F62" s="174">
        <v>110559.24965017136</v>
      </c>
      <c r="G62" s="175">
        <f t="shared" si="1"/>
        <v>948615.12484569836</v>
      </c>
      <c r="H62" s="167">
        <v>130843.10654832516</v>
      </c>
      <c r="I62" s="167">
        <v>5551.6699999999983</v>
      </c>
      <c r="J62" s="27">
        <f t="shared" si="2"/>
        <v>7.2500198892429992</v>
      </c>
      <c r="K62" s="46">
        <f t="shared" si="4"/>
        <v>0.87035052691992787</v>
      </c>
      <c r="L62" s="70">
        <f t="shared" si="3"/>
        <v>23.6</v>
      </c>
      <c r="M62" s="36"/>
    </row>
    <row r="63" spans="1:13" ht="15.75" x14ac:dyDescent="0.25">
      <c r="A63" s="165" t="s">
        <v>15</v>
      </c>
      <c r="B63" s="2">
        <v>63</v>
      </c>
      <c r="C63" s="2" t="s">
        <v>30</v>
      </c>
      <c r="D63" s="2" t="s">
        <v>21</v>
      </c>
      <c r="E63" s="174">
        <v>1103055.8358638112</v>
      </c>
      <c r="F63" s="174">
        <v>90913.321842709804</v>
      </c>
      <c r="G63" s="175">
        <f t="shared" si="1"/>
        <v>1012142.5140211014</v>
      </c>
      <c r="H63" s="167">
        <v>108132.97285056606</v>
      </c>
      <c r="I63" s="167">
        <v>5678.6399999999967</v>
      </c>
      <c r="J63" s="27">
        <f t="shared" si="2"/>
        <v>9.3601654272451</v>
      </c>
      <c r="K63" s="46">
        <f t="shared" si="4"/>
        <v>1.1064025327712883</v>
      </c>
      <c r="L63" s="70">
        <f t="shared" si="3"/>
        <v>19</v>
      </c>
      <c r="M63" s="36"/>
    </row>
    <row r="64" spans="1:13" ht="15.75" x14ac:dyDescent="0.25">
      <c r="A64" s="165" t="s">
        <v>15</v>
      </c>
      <c r="B64" s="2">
        <v>64</v>
      </c>
      <c r="C64" s="2" t="s">
        <v>30</v>
      </c>
      <c r="D64" s="2" t="s">
        <v>17</v>
      </c>
      <c r="E64" s="174">
        <v>6004698.1107717706</v>
      </c>
      <c r="F64" s="174">
        <v>849304.36879107764</v>
      </c>
      <c r="G64" s="175">
        <f t="shared" si="1"/>
        <v>5155393.7419806933</v>
      </c>
      <c r="H64" s="167">
        <v>941570.19237544376</v>
      </c>
      <c r="I64" s="167">
        <v>30273.859999999971</v>
      </c>
      <c r="J64" s="27">
        <f t="shared" si="2"/>
        <v>5.4753153654688127</v>
      </c>
      <c r="K64" s="46">
        <f t="shared" si="4"/>
        <v>0.90650916646834645</v>
      </c>
      <c r="L64" s="70">
        <f t="shared" si="3"/>
        <v>31.1</v>
      </c>
      <c r="M64" s="36"/>
    </row>
    <row r="65" spans="1:13" ht="15.75" x14ac:dyDescent="0.25">
      <c r="A65" s="165" t="s">
        <v>15</v>
      </c>
      <c r="B65" s="2">
        <v>64</v>
      </c>
      <c r="C65" s="2" t="s">
        <v>30</v>
      </c>
      <c r="D65" s="2" t="s">
        <v>20</v>
      </c>
      <c r="E65" s="174">
        <v>1006822.2320538079</v>
      </c>
      <c r="F65" s="174">
        <v>97859.006866420968</v>
      </c>
      <c r="G65" s="175">
        <f t="shared" si="1"/>
        <v>908963.22518738697</v>
      </c>
      <c r="H65" s="167">
        <v>129320.38451177128</v>
      </c>
      <c r="I65" s="167">
        <v>5159.0400000000027</v>
      </c>
      <c r="J65" s="27">
        <f t="shared" si="2"/>
        <v>7.0287698928443056</v>
      </c>
      <c r="K65" s="46">
        <f t="shared" si="4"/>
        <v>0.84378990310255775</v>
      </c>
      <c r="L65" s="70">
        <f t="shared" si="3"/>
        <v>25.1</v>
      </c>
      <c r="M65" s="36"/>
    </row>
    <row r="66" spans="1:13" ht="15.75" x14ac:dyDescent="0.25">
      <c r="A66" s="165" t="s">
        <v>15</v>
      </c>
      <c r="B66" s="2">
        <v>64</v>
      </c>
      <c r="C66" s="2" t="s">
        <v>30</v>
      </c>
      <c r="D66" s="2" t="s">
        <v>21</v>
      </c>
      <c r="E66" s="174">
        <v>786016.66547906585</v>
      </c>
      <c r="F66" s="174">
        <v>98329.983718037474</v>
      </c>
      <c r="G66" s="175">
        <f t="shared" si="1"/>
        <v>687686.68176102836</v>
      </c>
      <c r="H66" s="167">
        <v>129173.09123575587</v>
      </c>
      <c r="I66" s="167">
        <v>3990.3099999999963</v>
      </c>
      <c r="J66" s="27">
        <f t="shared" si="2"/>
        <v>5.3237611268891945</v>
      </c>
      <c r="K66" s="46">
        <f t="shared" si="4"/>
        <v>0.6292861852114886</v>
      </c>
      <c r="L66" s="70">
        <f t="shared" si="3"/>
        <v>32.4</v>
      </c>
      <c r="M66" s="36"/>
    </row>
    <row r="67" spans="1:13" ht="15.75" x14ac:dyDescent="0.25">
      <c r="A67" s="165" t="s">
        <v>15</v>
      </c>
      <c r="B67" s="2">
        <v>67</v>
      </c>
      <c r="C67" s="2" t="s">
        <v>30</v>
      </c>
      <c r="D67" s="2" t="s">
        <v>17</v>
      </c>
      <c r="E67" s="174">
        <v>2574536.8873746353</v>
      </c>
      <c r="F67" s="174">
        <v>239936.43997544167</v>
      </c>
      <c r="G67" s="175">
        <f t="shared" si="1"/>
        <v>2334600.4473991934</v>
      </c>
      <c r="H67" s="167">
        <v>229020.29867215824</v>
      </c>
      <c r="I67" s="167">
        <v>13110.310000000047</v>
      </c>
      <c r="J67" s="27">
        <f t="shared" si="2"/>
        <v>10.19385819045309</v>
      </c>
      <c r="K67" s="46">
        <f t="shared" si="4"/>
        <v>1.6877248659690547</v>
      </c>
      <c r="L67" s="70">
        <f t="shared" si="3"/>
        <v>17.5</v>
      </c>
      <c r="M67" s="36"/>
    </row>
    <row r="68" spans="1:13" ht="15.75" x14ac:dyDescent="0.25">
      <c r="A68" s="165" t="s">
        <v>15</v>
      </c>
      <c r="B68" s="2">
        <v>67</v>
      </c>
      <c r="C68" s="2" t="s">
        <v>30</v>
      </c>
      <c r="D68" s="2" t="s">
        <v>20</v>
      </c>
      <c r="E68" s="174">
        <v>428774.57779722015</v>
      </c>
      <c r="F68" s="174">
        <v>18545.833689615942</v>
      </c>
      <c r="G68" s="175">
        <f t="shared" si="1"/>
        <v>410228.7441076042</v>
      </c>
      <c r="H68" s="167">
        <v>23479.7929287693</v>
      </c>
      <c r="I68" s="167">
        <v>2035.2800000000022</v>
      </c>
      <c r="J68" s="27">
        <f t="shared" si="2"/>
        <v>17.471565671474021</v>
      </c>
      <c r="K68" s="46">
        <f t="shared" ref="K68:K86" si="5">+IF(D68="Weekday",J68/$J$89,IF(D68="Saturday",J68/$J$90,IF(D68="Sunday",J68/$J$91,"NA")))</f>
        <v>2.0974268513174095</v>
      </c>
      <c r="L68" s="70">
        <f t="shared" si="3"/>
        <v>11.5</v>
      </c>
      <c r="M68" s="36"/>
    </row>
    <row r="69" spans="1:13" ht="15.75" x14ac:dyDescent="0.25">
      <c r="A69" s="165" t="s">
        <v>15</v>
      </c>
      <c r="B69" s="2">
        <v>67</v>
      </c>
      <c r="C69" s="2" t="s">
        <v>30</v>
      </c>
      <c r="D69" s="2" t="s">
        <v>21</v>
      </c>
      <c r="E69" s="174">
        <v>363380.86090672482</v>
      </c>
      <c r="F69" s="174">
        <v>13793.272978565865</v>
      </c>
      <c r="G69" s="175">
        <f t="shared" ref="G69:G86" si="6">E69-F69</f>
        <v>349587.58792815893</v>
      </c>
      <c r="H69" s="167">
        <v>17451.141378053311</v>
      </c>
      <c r="I69" s="167">
        <v>1710.4200000000003</v>
      </c>
      <c r="J69" s="27">
        <f t="shared" ref="J69:J86" si="7">+G69/H69</f>
        <v>20.032362374177023</v>
      </c>
      <c r="K69" s="46">
        <f t="shared" si="5"/>
        <v>2.3678915335906643</v>
      </c>
      <c r="L69" s="70">
        <f t="shared" ref="L69:L86" si="8">ROUND(+H69/I69,1)</f>
        <v>10.199999999999999</v>
      </c>
      <c r="M69" s="36"/>
    </row>
    <row r="70" spans="1:13" ht="15.75" x14ac:dyDescent="0.25">
      <c r="A70" s="165" t="s">
        <v>15</v>
      </c>
      <c r="B70" s="2">
        <v>68</v>
      </c>
      <c r="C70" s="2" t="s">
        <v>30</v>
      </c>
      <c r="D70" s="2" t="s">
        <v>17</v>
      </c>
      <c r="E70" s="174">
        <v>5121781.1606807476</v>
      </c>
      <c r="F70" s="174">
        <v>671019.37762256747</v>
      </c>
      <c r="G70" s="175">
        <f t="shared" si="6"/>
        <v>4450761.7830581805</v>
      </c>
      <c r="H70" s="167">
        <v>712189.95872598013</v>
      </c>
      <c r="I70" s="167">
        <v>26300.989999999943</v>
      </c>
      <c r="J70" s="27">
        <f t="shared" si="7"/>
        <v>6.2494026046366109</v>
      </c>
      <c r="K70" s="46">
        <f t="shared" si="5"/>
        <v>1.0346693054034124</v>
      </c>
      <c r="L70" s="70">
        <f t="shared" si="8"/>
        <v>27.1</v>
      </c>
      <c r="M70" s="36"/>
    </row>
    <row r="71" spans="1:13" ht="15.75" x14ac:dyDescent="0.25">
      <c r="A71" s="165" t="s">
        <v>15</v>
      </c>
      <c r="B71" s="2">
        <v>68</v>
      </c>
      <c r="C71" s="2" t="s">
        <v>30</v>
      </c>
      <c r="D71" s="2" t="s">
        <v>20</v>
      </c>
      <c r="E71" s="174">
        <v>868378.29375327239</v>
      </c>
      <c r="F71" s="174">
        <v>81212.833326226682</v>
      </c>
      <c r="G71" s="175">
        <f t="shared" si="6"/>
        <v>787165.46042704571</v>
      </c>
      <c r="H71" s="167">
        <v>104791.9049488358</v>
      </c>
      <c r="I71" s="167">
        <v>4632.4499999999971</v>
      </c>
      <c r="J71" s="27">
        <f t="shared" si="7"/>
        <v>7.5117010308322563</v>
      </c>
      <c r="K71" s="46">
        <f t="shared" si="5"/>
        <v>0.90176482963172344</v>
      </c>
      <c r="L71" s="70">
        <f t="shared" si="8"/>
        <v>22.6</v>
      </c>
      <c r="M71" s="36"/>
    </row>
    <row r="72" spans="1:13" ht="15.75" x14ac:dyDescent="0.25">
      <c r="A72" s="165" t="s">
        <v>15</v>
      </c>
      <c r="B72" s="2">
        <v>68</v>
      </c>
      <c r="C72" s="2" t="s">
        <v>30</v>
      </c>
      <c r="D72" s="2" t="s">
        <v>21</v>
      </c>
      <c r="E72" s="174">
        <v>605455.31501216278</v>
      </c>
      <c r="F72" s="174">
        <v>63473.522562080085</v>
      </c>
      <c r="G72" s="175">
        <f t="shared" si="6"/>
        <v>541981.79245008272</v>
      </c>
      <c r="H72" s="167">
        <v>83367.994224732567</v>
      </c>
      <c r="I72" s="167">
        <v>3201.0300000000025</v>
      </c>
      <c r="J72" s="27">
        <f t="shared" si="7"/>
        <v>6.5010775117016593</v>
      </c>
      <c r="K72" s="46">
        <f t="shared" si="5"/>
        <v>0.76844887845173271</v>
      </c>
      <c r="L72" s="70">
        <f t="shared" si="8"/>
        <v>26</v>
      </c>
      <c r="M72" s="36"/>
    </row>
    <row r="73" spans="1:13" ht="15.75" x14ac:dyDescent="0.25">
      <c r="A73" s="165" t="s">
        <v>15</v>
      </c>
      <c r="B73" s="2">
        <v>70</v>
      </c>
      <c r="C73" s="2" t="s">
        <v>30</v>
      </c>
      <c r="D73" s="2" t="s">
        <v>17</v>
      </c>
      <c r="E73" s="174">
        <v>1752547.482784186</v>
      </c>
      <c r="F73" s="174">
        <v>217047.58770185744</v>
      </c>
      <c r="G73" s="175">
        <f t="shared" si="6"/>
        <v>1535499.8950823285</v>
      </c>
      <c r="H73" s="167">
        <v>179899.02839760447</v>
      </c>
      <c r="I73" s="167">
        <v>8249.2500000000382</v>
      </c>
      <c r="J73" s="27">
        <f t="shared" si="7"/>
        <v>8.5353429018451283</v>
      </c>
      <c r="K73" s="46">
        <f t="shared" si="5"/>
        <v>1.4131362420273392</v>
      </c>
      <c r="L73" s="70">
        <f t="shared" si="8"/>
        <v>21.8</v>
      </c>
      <c r="M73" s="36"/>
    </row>
    <row r="74" spans="1:13" ht="15.75" x14ac:dyDescent="0.25">
      <c r="A74" s="165" t="s">
        <v>15</v>
      </c>
      <c r="B74" s="2">
        <v>70</v>
      </c>
      <c r="C74" s="2" t="s">
        <v>30</v>
      </c>
      <c r="D74" s="2" t="s">
        <v>20</v>
      </c>
      <c r="E74" s="174">
        <v>82981.110435295108</v>
      </c>
      <c r="F74" s="174">
        <v>5204.0582597653038</v>
      </c>
      <c r="G74" s="175">
        <f t="shared" si="6"/>
        <v>77777.05217552981</v>
      </c>
      <c r="H74" s="167">
        <v>6673.8375907272339</v>
      </c>
      <c r="I74" s="167">
        <v>403</v>
      </c>
      <c r="J74" s="27">
        <f t="shared" si="7"/>
        <v>11.654022309981716</v>
      </c>
      <c r="K74" s="46">
        <f t="shared" si="5"/>
        <v>1.3990422941154521</v>
      </c>
      <c r="L74" s="70">
        <f t="shared" si="8"/>
        <v>16.600000000000001</v>
      </c>
      <c r="M74" s="36"/>
    </row>
    <row r="75" spans="1:13" ht="15.75" x14ac:dyDescent="0.25">
      <c r="A75" s="165" t="s">
        <v>15</v>
      </c>
      <c r="B75" s="2">
        <v>70</v>
      </c>
      <c r="C75" s="2" t="s">
        <v>30</v>
      </c>
      <c r="D75" s="2" t="s">
        <v>21</v>
      </c>
      <c r="E75" s="174">
        <v>91792.506698012061</v>
      </c>
      <c r="F75" s="174">
        <v>3716.0516303971863</v>
      </c>
      <c r="G75" s="175">
        <f t="shared" si="6"/>
        <v>88076.455067614879</v>
      </c>
      <c r="H75" s="167">
        <v>5273.5141919890057</v>
      </c>
      <c r="I75" s="167">
        <v>428.03999999999979</v>
      </c>
      <c r="J75" s="27">
        <f t="shared" si="7"/>
        <v>16.701662660055376</v>
      </c>
      <c r="K75" s="46">
        <f t="shared" si="5"/>
        <v>1.9741918037890513</v>
      </c>
      <c r="L75" s="70">
        <f t="shared" si="8"/>
        <v>12.3</v>
      </c>
      <c r="M75" s="36"/>
    </row>
    <row r="76" spans="1:13" ht="15.75" x14ac:dyDescent="0.25">
      <c r="A76" s="165" t="s">
        <v>15</v>
      </c>
      <c r="B76" s="2">
        <v>71</v>
      </c>
      <c r="C76" s="2" t="s">
        <v>30</v>
      </c>
      <c r="D76" s="2" t="s">
        <v>17</v>
      </c>
      <c r="E76" s="174">
        <v>3676041.0679206857</v>
      </c>
      <c r="F76" s="174">
        <v>345717.28624298173</v>
      </c>
      <c r="G76" s="175">
        <f t="shared" si="6"/>
        <v>3330323.7816777038</v>
      </c>
      <c r="H76" s="167">
        <v>382374.38181264413</v>
      </c>
      <c r="I76" s="167">
        <v>18161.900000000023</v>
      </c>
      <c r="J76" s="27">
        <f t="shared" si="7"/>
        <v>8.7095891881938279</v>
      </c>
      <c r="K76" s="46">
        <f t="shared" si="5"/>
        <v>1.441984964932753</v>
      </c>
      <c r="L76" s="70">
        <f t="shared" si="8"/>
        <v>21.1</v>
      </c>
      <c r="M76" s="36"/>
    </row>
    <row r="77" spans="1:13" ht="15.75" x14ac:dyDescent="0.25">
      <c r="A77" s="165" t="s">
        <v>15</v>
      </c>
      <c r="B77" s="2">
        <v>71</v>
      </c>
      <c r="C77" s="2" t="s">
        <v>30</v>
      </c>
      <c r="D77" s="2" t="s">
        <v>20</v>
      </c>
      <c r="E77" s="174">
        <v>450895.99077817501</v>
      </c>
      <c r="F77" s="174">
        <v>22006.29001136497</v>
      </c>
      <c r="G77" s="175">
        <f t="shared" si="6"/>
        <v>428889.70076681004</v>
      </c>
      <c r="H77" s="167">
        <v>31575.736726659579</v>
      </c>
      <c r="I77" s="167">
        <v>2050.8800000000019</v>
      </c>
      <c r="J77" s="27">
        <f t="shared" si="7"/>
        <v>13.582888167568738</v>
      </c>
      <c r="K77" s="46">
        <f t="shared" si="5"/>
        <v>1.630598819636103</v>
      </c>
      <c r="L77" s="70">
        <f t="shared" si="8"/>
        <v>15.4</v>
      </c>
      <c r="M77" s="36"/>
    </row>
    <row r="78" spans="1:13" ht="15.75" x14ac:dyDescent="0.25">
      <c r="A78" s="165" t="s">
        <v>15</v>
      </c>
      <c r="B78" s="2">
        <v>71</v>
      </c>
      <c r="C78" s="2" t="s">
        <v>30</v>
      </c>
      <c r="D78" s="2" t="s">
        <v>21</v>
      </c>
      <c r="E78" s="174">
        <v>138330.36657100212</v>
      </c>
      <c r="F78" s="174">
        <v>10066.177887233143</v>
      </c>
      <c r="G78" s="175">
        <f t="shared" si="6"/>
        <v>128264.18868376897</v>
      </c>
      <c r="H78" s="167">
        <v>13014.709395532267</v>
      </c>
      <c r="I78" s="167">
        <v>680.92000000000041</v>
      </c>
      <c r="J78" s="27">
        <f t="shared" si="7"/>
        <v>9.8553248317476783</v>
      </c>
      <c r="K78" s="46">
        <f t="shared" si="5"/>
        <v>1.1649320132089453</v>
      </c>
      <c r="L78" s="70">
        <f t="shared" si="8"/>
        <v>19.100000000000001</v>
      </c>
      <c r="M78" s="36"/>
    </row>
    <row r="79" spans="1:13" ht="15.75" x14ac:dyDescent="0.25">
      <c r="A79" s="165" t="s">
        <v>15</v>
      </c>
      <c r="B79" s="2">
        <v>74</v>
      </c>
      <c r="C79" s="2" t="s">
        <v>30</v>
      </c>
      <c r="D79" s="2" t="s">
        <v>17</v>
      </c>
      <c r="E79" s="174">
        <v>6054094.4383309176</v>
      </c>
      <c r="F79" s="174">
        <v>983358.64482609648</v>
      </c>
      <c r="G79" s="175">
        <f t="shared" si="6"/>
        <v>5070735.7935048211</v>
      </c>
      <c r="H79" s="167">
        <v>990422.80801275803</v>
      </c>
      <c r="I79" s="167">
        <v>31671.249999999927</v>
      </c>
      <c r="J79" s="27">
        <f t="shared" si="7"/>
        <v>5.1197688022543026</v>
      </c>
      <c r="K79" s="46">
        <f t="shared" si="5"/>
        <v>0.84764384143283156</v>
      </c>
      <c r="L79" s="70">
        <f t="shared" si="8"/>
        <v>31.3</v>
      </c>
      <c r="M79" s="36"/>
    </row>
    <row r="80" spans="1:13" ht="15.75" x14ac:dyDescent="0.25">
      <c r="A80" s="165" t="s">
        <v>15</v>
      </c>
      <c r="B80" s="2">
        <v>74</v>
      </c>
      <c r="C80" s="2" t="s">
        <v>30</v>
      </c>
      <c r="D80" s="2" t="s">
        <v>20</v>
      </c>
      <c r="E80" s="174">
        <v>1000004.9783667852</v>
      </c>
      <c r="F80" s="174">
        <v>91942.854569626332</v>
      </c>
      <c r="G80" s="175">
        <f t="shared" si="6"/>
        <v>908062.12379715894</v>
      </c>
      <c r="H80" s="167">
        <v>116556.69605142025</v>
      </c>
      <c r="I80" s="167">
        <v>5376.7999999999984</v>
      </c>
      <c r="J80" s="27">
        <f t="shared" si="7"/>
        <v>7.7907332187638323</v>
      </c>
      <c r="K80" s="46">
        <f t="shared" si="5"/>
        <v>0.9352620910880951</v>
      </c>
      <c r="L80" s="70">
        <f t="shared" si="8"/>
        <v>21.7</v>
      </c>
      <c r="M80" s="36"/>
    </row>
    <row r="81" spans="1:13" ht="15.75" x14ac:dyDescent="0.25">
      <c r="A81" s="165" t="s">
        <v>15</v>
      </c>
      <c r="B81" s="2">
        <v>74</v>
      </c>
      <c r="C81" s="2" t="s">
        <v>30</v>
      </c>
      <c r="D81" s="2" t="s">
        <v>21</v>
      </c>
      <c r="E81" s="174">
        <v>824355.23646279459</v>
      </c>
      <c r="F81" s="174">
        <v>75100.915008266384</v>
      </c>
      <c r="G81" s="175">
        <f t="shared" si="6"/>
        <v>749254.32145452825</v>
      </c>
      <c r="H81" s="167">
        <v>93738.685588128719</v>
      </c>
      <c r="I81" s="167">
        <v>4039.1199999999976</v>
      </c>
      <c r="J81" s="27">
        <f t="shared" si="7"/>
        <v>7.9930107484824333</v>
      </c>
      <c r="K81" s="46">
        <f t="shared" si="5"/>
        <v>0.9448003248797201</v>
      </c>
      <c r="L81" s="70">
        <f t="shared" si="8"/>
        <v>23.2</v>
      </c>
      <c r="M81" s="36"/>
    </row>
    <row r="82" spans="1:13" ht="15.75" x14ac:dyDescent="0.25">
      <c r="A82" s="165" t="s">
        <v>15</v>
      </c>
      <c r="B82" s="2">
        <v>75</v>
      </c>
      <c r="C82" s="2" t="s">
        <v>30</v>
      </c>
      <c r="D82" s="2" t="s">
        <v>17</v>
      </c>
      <c r="E82" s="174">
        <v>1606500.1384350678</v>
      </c>
      <c r="F82" s="174">
        <v>174667.54256288899</v>
      </c>
      <c r="G82" s="175">
        <f t="shared" si="6"/>
        <v>1431832.5958721789</v>
      </c>
      <c r="H82" s="167">
        <v>174524.89837622465</v>
      </c>
      <c r="I82" s="167">
        <v>7885.9499999999643</v>
      </c>
      <c r="J82" s="27">
        <f t="shared" si="7"/>
        <v>8.2041737837633146</v>
      </c>
      <c r="K82" s="46">
        <f t="shared" si="5"/>
        <v>1.3583069178416083</v>
      </c>
      <c r="L82" s="70">
        <f t="shared" si="8"/>
        <v>22.1</v>
      </c>
      <c r="M82" s="36"/>
    </row>
    <row r="83" spans="1:13" ht="15.75" x14ac:dyDescent="0.25">
      <c r="A83" s="165" t="s">
        <v>15</v>
      </c>
      <c r="B83" s="2">
        <v>141</v>
      </c>
      <c r="C83" s="2" t="s">
        <v>30</v>
      </c>
      <c r="D83" s="2" t="s">
        <v>17</v>
      </c>
      <c r="E83" s="174">
        <v>534707.50230083452</v>
      </c>
      <c r="F83" s="174">
        <v>152538.99608751069</v>
      </c>
      <c r="G83" s="175">
        <f t="shared" si="6"/>
        <v>382168.5062133238</v>
      </c>
      <c r="H83" s="167">
        <v>88995.219734476923</v>
      </c>
      <c r="I83" s="167">
        <v>2504.5300000000052</v>
      </c>
      <c r="J83" s="27">
        <f t="shared" si="7"/>
        <v>4.2942588079848401</v>
      </c>
      <c r="K83" s="46">
        <f t="shared" si="5"/>
        <v>0.71097000132199339</v>
      </c>
      <c r="L83" s="70">
        <f t="shared" si="8"/>
        <v>35.5</v>
      </c>
      <c r="M83" s="36"/>
    </row>
    <row r="84" spans="1:13" ht="15.75" x14ac:dyDescent="0.25">
      <c r="A84" s="165" t="s">
        <v>15</v>
      </c>
      <c r="B84" s="2">
        <v>262</v>
      </c>
      <c r="C84" s="2" t="s">
        <v>30</v>
      </c>
      <c r="D84" s="2" t="s">
        <v>17</v>
      </c>
      <c r="E84" s="174">
        <v>255751.73524775056</v>
      </c>
      <c r="F84" s="174">
        <v>36210.749473750977</v>
      </c>
      <c r="G84" s="175">
        <f t="shared" si="6"/>
        <v>219540.98577399959</v>
      </c>
      <c r="H84" s="167">
        <v>21031.820172456544</v>
      </c>
      <c r="I84" s="167">
        <v>1044.8899999999996</v>
      </c>
      <c r="J84" s="27">
        <f t="shared" si="7"/>
        <v>10.438515733484275</v>
      </c>
      <c r="K84" s="46">
        <f t="shared" si="5"/>
        <v>1.7282310817026945</v>
      </c>
      <c r="L84" s="70">
        <f t="shared" si="8"/>
        <v>20.100000000000001</v>
      </c>
      <c r="M84" s="36"/>
    </row>
    <row r="85" spans="1:13" ht="15.75" x14ac:dyDescent="0.25">
      <c r="A85" s="165" t="s">
        <v>15</v>
      </c>
      <c r="B85" s="2">
        <v>824</v>
      </c>
      <c r="C85" s="2" t="s">
        <v>30</v>
      </c>
      <c r="D85" s="2" t="s">
        <v>17</v>
      </c>
      <c r="E85" s="174">
        <v>309176.17181150313</v>
      </c>
      <c r="F85" s="174">
        <v>81372.102411736647</v>
      </c>
      <c r="G85" s="175">
        <f t="shared" si="6"/>
        <v>227804.06939976648</v>
      </c>
      <c r="H85" s="167">
        <v>40356.283075044106</v>
      </c>
      <c r="I85" s="167">
        <v>1164.9000000000017</v>
      </c>
      <c r="J85" s="27">
        <f t="shared" si="7"/>
        <v>5.6448228637943636</v>
      </c>
      <c r="K85" s="46">
        <f t="shared" si="5"/>
        <v>0.93457332182025887</v>
      </c>
      <c r="L85" s="70">
        <f t="shared" si="8"/>
        <v>34.6</v>
      </c>
      <c r="M85" s="36"/>
    </row>
    <row r="86" spans="1:13" ht="16.5" thickBot="1" x14ac:dyDescent="0.3">
      <c r="A86" s="168" t="s">
        <v>15</v>
      </c>
      <c r="B86" s="169">
        <v>825</v>
      </c>
      <c r="C86" s="169" t="s">
        <v>30</v>
      </c>
      <c r="D86" s="169" t="s">
        <v>17</v>
      </c>
      <c r="E86" s="176">
        <v>1051899.8839756614</v>
      </c>
      <c r="F86" s="176">
        <v>255718.02241848095</v>
      </c>
      <c r="G86" s="177">
        <f t="shared" si="6"/>
        <v>796181.86155718041</v>
      </c>
      <c r="H86" s="171">
        <v>127407.64647675403</v>
      </c>
      <c r="I86" s="171">
        <v>4583.9700000000039</v>
      </c>
      <c r="J86" s="30">
        <f t="shared" si="7"/>
        <v>6.2490900944665562</v>
      </c>
      <c r="K86" s="47">
        <f t="shared" si="5"/>
        <v>1.0346175653090324</v>
      </c>
      <c r="L86" s="71">
        <f t="shared" si="8"/>
        <v>27.8</v>
      </c>
      <c r="M86" s="37"/>
    </row>
    <row r="87" spans="1:13" ht="15.75" thickBot="1" x14ac:dyDescent="0.3">
      <c r="A87" s="100"/>
      <c r="B87" s="140"/>
      <c r="C87" s="100"/>
      <c r="D87" s="100"/>
      <c r="E87" s="100"/>
      <c r="F87" s="100"/>
      <c r="G87" s="13"/>
      <c r="H87" s="13"/>
      <c r="I87" s="43"/>
      <c r="J87" s="43"/>
      <c r="K87" s="100"/>
      <c r="L87" s="100"/>
      <c r="M87" s="100"/>
    </row>
    <row r="88" spans="1:13" ht="24.75" thickBot="1" x14ac:dyDescent="0.3">
      <c r="A88" s="15" t="s">
        <v>25</v>
      </c>
      <c r="B88" s="140"/>
      <c r="C88" s="100"/>
      <c r="D88" s="100"/>
      <c r="E88" s="100"/>
      <c r="F88" s="100"/>
      <c r="G88" s="93">
        <v>1.6</v>
      </c>
      <c r="H88" s="31">
        <v>1.35</v>
      </c>
      <c r="I88" s="31">
        <v>1.2</v>
      </c>
      <c r="J88" s="94" t="s">
        <v>11</v>
      </c>
      <c r="K88" s="100"/>
      <c r="L88" s="100"/>
      <c r="M88" s="100"/>
    </row>
    <row r="89" spans="1:13" ht="15.75" x14ac:dyDescent="0.25">
      <c r="A89" s="100" t="s">
        <v>17</v>
      </c>
      <c r="B89" s="140"/>
      <c r="C89" s="100"/>
      <c r="D89" s="100"/>
      <c r="E89" s="100"/>
      <c r="F89" s="100"/>
      <c r="G89" s="111">
        <f>+$J$89*G88</f>
        <v>9.6640000000000015</v>
      </c>
      <c r="H89" s="109">
        <f>+$J$89*H88</f>
        <v>8.1539999999999999</v>
      </c>
      <c r="I89" s="107">
        <f>+$J$89*I88</f>
        <v>7.2479999999999993</v>
      </c>
      <c r="J89" s="95">
        <f>+ROUND(AVERAGEIF($D$4:$D$86,"Weekday",$J$4:$J$86),2)</f>
        <v>6.04</v>
      </c>
      <c r="K89" s="100"/>
      <c r="L89" s="100"/>
      <c r="M89" s="100"/>
    </row>
    <row r="90" spans="1:13" ht="15.75" x14ac:dyDescent="0.25">
      <c r="A90" s="100" t="s">
        <v>20</v>
      </c>
      <c r="B90" s="140"/>
      <c r="C90" s="100"/>
      <c r="D90" s="100"/>
      <c r="E90" s="100"/>
      <c r="G90" s="115">
        <f>+$J$90*G88</f>
        <v>13.328000000000001</v>
      </c>
      <c r="H90" s="113">
        <f>+$J$90*H88</f>
        <v>11.245500000000002</v>
      </c>
      <c r="I90" s="114">
        <f>+$J$90*I88</f>
        <v>9.9960000000000004</v>
      </c>
      <c r="J90" s="96">
        <f>+ROUND(AVERAGEIF($D$4:$D$86,"saturday",$J$4:$J$86),2)</f>
        <v>8.33</v>
      </c>
      <c r="K90" s="100"/>
      <c r="L90" s="100"/>
      <c r="M90" s="100"/>
    </row>
    <row r="91" spans="1:13" ht="16.5" thickBot="1" x14ac:dyDescent="0.3">
      <c r="A91" s="100" t="s">
        <v>21</v>
      </c>
      <c r="B91" s="140"/>
      <c r="C91" s="100"/>
      <c r="D91" s="100"/>
      <c r="E91" s="100"/>
      <c r="G91" s="112">
        <f>+$J$91*G88</f>
        <v>13.536000000000001</v>
      </c>
      <c r="H91" s="110">
        <f>+$J$91*H88</f>
        <v>11.421000000000001</v>
      </c>
      <c r="I91" s="108">
        <f>+$J$91*I88</f>
        <v>10.152000000000001</v>
      </c>
      <c r="J91" s="97">
        <f>+ROUND(AVERAGEIF($D$4:$D$86,"Sunday",$J$4:$J$86),2)</f>
        <v>8.4600000000000009</v>
      </c>
      <c r="K91" s="100"/>
      <c r="L91" s="100"/>
      <c r="M91" s="100"/>
    </row>
    <row r="92" spans="1:13" ht="15.75" thickBot="1" x14ac:dyDescent="0.3">
      <c r="A92" s="100"/>
      <c r="B92" s="140"/>
      <c r="C92" s="100"/>
      <c r="D92" s="100"/>
      <c r="E92" s="100"/>
      <c r="G92" s="100"/>
      <c r="H92" s="100"/>
      <c r="I92" s="100"/>
      <c r="K92" s="100"/>
      <c r="L92" s="100"/>
      <c r="M92" s="100"/>
    </row>
    <row r="93" spans="1:13" ht="15.75" thickBot="1" x14ac:dyDescent="0.3">
      <c r="A93" s="146" t="s">
        <v>27</v>
      </c>
      <c r="B93" s="140"/>
      <c r="C93" s="100"/>
      <c r="D93" s="100"/>
      <c r="E93" s="100"/>
      <c r="G93" s="100"/>
      <c r="H93" s="100"/>
      <c r="I93" s="100"/>
      <c r="K93" s="100"/>
      <c r="L93" s="100"/>
      <c r="M93" s="100"/>
    </row>
    <row r="94" spans="1:13" x14ac:dyDescent="0.25">
      <c r="A94" s="100" t="s">
        <v>17</v>
      </c>
      <c r="B94" s="184">
        <f>(SUMIF($D$4:$D$86,"Weekday",$G$4:$G$86))/(SUMIF($D$4:$D$86,"Weekday",$H$4:$H$86))</f>
        <v>5.0267824264916179</v>
      </c>
      <c r="C94" s="144"/>
      <c r="D94" s="34"/>
      <c r="E94" s="100"/>
      <c r="G94" s="100"/>
      <c r="H94" s="100"/>
      <c r="I94" s="100"/>
      <c r="K94" s="100"/>
      <c r="L94" s="100"/>
      <c r="M94" s="100"/>
    </row>
    <row r="95" spans="1:13" x14ac:dyDescent="0.25">
      <c r="A95" s="100" t="s">
        <v>20</v>
      </c>
      <c r="B95" s="184">
        <f>(SUMIF($D$4:$D$86,"Saturday",$G$4:$G$86))/(SUMIF($D$4:$D$86,"Saturday",$H$4:$H$86))</f>
        <v>6.424099675720039</v>
      </c>
      <c r="C95" s="144"/>
      <c r="D95" s="34"/>
      <c r="E95" s="100"/>
      <c r="F95" s="9">
        <f>COUNTIF(D4:D86,"Sunday")</f>
        <v>24</v>
      </c>
      <c r="G95" s="100"/>
      <c r="H95" s="100"/>
      <c r="I95" s="100"/>
      <c r="K95" s="100"/>
      <c r="L95" s="100"/>
      <c r="M95" s="100"/>
    </row>
    <row r="96" spans="1:13" x14ac:dyDescent="0.25">
      <c r="A96" s="100" t="s">
        <v>21</v>
      </c>
      <c r="B96" s="184">
        <f>(SUMIF($D$4:$D$86,"Sunday",$G$4:$G$86))/(SUMIF($D$4:$D$86,"Sunday",$H$4:$H$86))</f>
        <v>6.4985434445493615</v>
      </c>
      <c r="C96" s="144"/>
      <c r="D96" s="34"/>
      <c r="E96" s="100"/>
      <c r="G96" s="100"/>
      <c r="H96" s="100"/>
      <c r="I96" s="100"/>
      <c r="K96" s="100"/>
      <c r="L96" s="100"/>
      <c r="M96" s="100"/>
    </row>
    <row r="97" spans="1:4" x14ac:dyDescent="0.25">
      <c r="A97" s="100" t="s">
        <v>31</v>
      </c>
      <c r="B97" s="184">
        <f>SUM(G4:G86)/SUM(H4:H86)</f>
        <v>5.283714367447061</v>
      </c>
      <c r="C97" s="144"/>
      <c r="D97" s="34"/>
    </row>
  </sheetData>
  <mergeCells count="1">
    <mergeCell ref="A2:N2"/>
  </mergeCells>
  <conditionalFormatting sqref="L4:L86">
    <cfRule type="cellIs" dxfId="34" priority="9" operator="lessThan">
      <formula>20</formula>
    </cfRule>
  </conditionalFormatting>
  <conditionalFormatting sqref="K4:K86">
    <cfRule type="cellIs" dxfId="33" priority="3" stopIfTrue="1" operator="greaterThan">
      <formula>1.6</formula>
    </cfRule>
    <cfRule type="cellIs" dxfId="32" priority="4" stopIfTrue="1" operator="greaterThan">
      <formula>1.35</formula>
    </cfRule>
    <cfRule type="cellIs" dxfId="31" priority="5" stopIfTrue="1" operator="greaterThan">
      <formula>1.2</formula>
    </cfRule>
  </conditionalFormatting>
  <conditionalFormatting sqref="K4:K86">
    <cfRule type="cellIs" dxfId="30" priority="6" stopIfTrue="1" operator="greaterThan">
      <formula>1.6</formula>
    </cfRule>
    <cfRule type="cellIs" dxfId="29" priority="7" stopIfTrue="1" operator="greaterThan">
      <formula>1.35</formula>
    </cfRule>
    <cfRule type="cellIs" dxfId="28" priority="8" stopIfTrue="1" operator="greaterThan">
      <formula>1.2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</sheetPr>
  <dimension ref="A1:N48"/>
  <sheetViews>
    <sheetView topLeftCell="A19" workbookViewId="0">
      <selection activeCell="D12" sqref="D12"/>
    </sheetView>
  </sheetViews>
  <sheetFormatPr defaultColWidth="12.140625" defaultRowHeight="15" x14ac:dyDescent="0.25"/>
  <cols>
    <col min="1" max="1" width="29.7109375" bestFit="1" customWidth="1"/>
    <col min="2" max="2" width="12.5703125" style="11" bestFit="1" customWidth="1"/>
    <col min="3" max="3" width="26.140625" customWidth="1"/>
    <col min="5" max="5" width="14" bestFit="1" customWidth="1"/>
    <col min="6" max="6" width="12.28515625" style="9" bestFit="1" customWidth="1"/>
    <col min="7" max="7" width="14.140625" bestFit="1" customWidth="1"/>
    <col min="8" max="8" width="12.7109375" bestFit="1" customWidth="1"/>
    <col min="9" max="9" width="12.28515625" bestFit="1" customWidth="1"/>
    <col min="10" max="10" width="12.28515625" style="12" bestFit="1" customWidth="1"/>
    <col min="11" max="11" width="10.42578125" customWidth="1"/>
    <col min="12" max="12" width="11.7109375" customWidth="1"/>
    <col min="13" max="13" width="36.140625" customWidth="1"/>
  </cols>
  <sheetData>
    <row r="1" spans="1:14" ht="18.75" x14ac:dyDescent="0.3">
      <c r="A1" s="14" t="s">
        <v>32</v>
      </c>
      <c r="B1" s="100"/>
      <c r="C1" s="100"/>
      <c r="D1" s="100"/>
      <c r="E1" s="100"/>
      <c r="F1" s="100"/>
      <c r="G1" s="100"/>
      <c r="H1" s="100"/>
      <c r="I1" s="100"/>
      <c r="J1" s="3"/>
      <c r="K1" s="3"/>
      <c r="L1" s="3"/>
      <c r="M1" s="3"/>
      <c r="N1" s="100"/>
    </row>
    <row r="2" spans="1:14" ht="47.25" thickBot="1" x14ac:dyDescent="0.75">
      <c r="A2" s="194" t="s">
        <v>33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</row>
    <row r="3" spans="1:14" ht="72.75" thickBot="1" x14ac:dyDescent="0.3">
      <c r="A3" s="15" t="s">
        <v>2</v>
      </c>
      <c r="B3" s="16" t="s">
        <v>3</v>
      </c>
      <c r="C3" s="17" t="s">
        <v>4</v>
      </c>
      <c r="D3" s="17" t="s">
        <v>5</v>
      </c>
      <c r="E3" s="18" t="s">
        <v>6</v>
      </c>
      <c r="F3" s="18" t="s">
        <v>7</v>
      </c>
      <c r="G3" s="18" t="s">
        <v>8</v>
      </c>
      <c r="H3" s="19" t="s">
        <v>9</v>
      </c>
      <c r="I3" s="19" t="s">
        <v>34</v>
      </c>
      <c r="J3" s="20" t="s">
        <v>11</v>
      </c>
      <c r="K3" s="20" t="s">
        <v>12</v>
      </c>
      <c r="L3" s="66" t="s">
        <v>13</v>
      </c>
      <c r="M3" s="21" t="s">
        <v>14</v>
      </c>
      <c r="N3" s="100"/>
    </row>
    <row r="4" spans="1:14" ht="15.75" x14ac:dyDescent="0.25">
      <c r="A4" s="151" t="s">
        <v>18</v>
      </c>
      <c r="B4" s="152">
        <v>16</v>
      </c>
      <c r="C4" s="152" t="s">
        <v>35</v>
      </c>
      <c r="D4" s="152" t="s">
        <v>17</v>
      </c>
      <c r="E4" s="187">
        <v>867970.4</v>
      </c>
      <c r="F4" s="187">
        <v>72535.570000000007</v>
      </c>
      <c r="G4" s="187">
        <f>E4-F4</f>
        <v>795434.83000000007</v>
      </c>
      <c r="H4" s="153">
        <v>89634</v>
      </c>
      <c r="I4" s="153">
        <v>8733</v>
      </c>
      <c r="J4" s="24">
        <f>G4/H4</f>
        <v>8.8742534083048845</v>
      </c>
      <c r="K4" s="48">
        <f t="shared" ref="K4:K36" si="0">+IF(D4="Weekday",J4/$J$39,IF(D4="Saturday",J4/$J$40,IF(D4="Sunday",J4/$J$41,"NA")))</f>
        <v>1.2223489543119677</v>
      </c>
      <c r="L4" s="73">
        <f>H4/I4</f>
        <v>10.263826863620748</v>
      </c>
      <c r="M4" s="63"/>
      <c r="N4" s="100"/>
    </row>
    <row r="5" spans="1:14" ht="15.75" x14ac:dyDescent="0.25">
      <c r="A5" s="165" t="s">
        <v>18</v>
      </c>
      <c r="B5" s="2">
        <v>16</v>
      </c>
      <c r="C5" s="2" t="s">
        <v>35</v>
      </c>
      <c r="D5" s="2" t="s">
        <v>20</v>
      </c>
      <c r="E5" s="166">
        <v>175529.18</v>
      </c>
      <c r="F5" s="166">
        <v>9947.36</v>
      </c>
      <c r="G5" s="166">
        <f t="shared" ref="G5:G36" si="1">E5-F5</f>
        <v>165581.82</v>
      </c>
      <c r="H5" s="167">
        <v>15095</v>
      </c>
      <c r="I5" s="167">
        <v>1644</v>
      </c>
      <c r="J5" s="27">
        <f t="shared" ref="J5:J22" si="2">G5/H5</f>
        <v>10.969315667439551</v>
      </c>
      <c r="K5" s="46">
        <f t="shared" si="0"/>
        <v>1.168191231889196</v>
      </c>
      <c r="L5" s="69">
        <f t="shared" ref="L5:L22" si="3">H5/I5</f>
        <v>9.1818734793187353</v>
      </c>
      <c r="M5" s="41"/>
      <c r="N5" s="100"/>
    </row>
    <row r="6" spans="1:14" ht="15.75" x14ac:dyDescent="0.25">
      <c r="A6" s="165" t="s">
        <v>18</v>
      </c>
      <c r="B6" s="2">
        <v>16</v>
      </c>
      <c r="C6" s="2" t="s">
        <v>35</v>
      </c>
      <c r="D6" s="2" t="s">
        <v>21</v>
      </c>
      <c r="E6" s="166">
        <v>185581.43</v>
      </c>
      <c r="F6" s="166">
        <v>6922.66</v>
      </c>
      <c r="G6" s="166">
        <f t="shared" si="1"/>
        <v>178658.77</v>
      </c>
      <c r="H6" s="167">
        <v>11218</v>
      </c>
      <c r="I6" s="167">
        <v>1655</v>
      </c>
      <c r="J6" s="27">
        <f t="shared" si="2"/>
        <v>15.92608040648957</v>
      </c>
      <c r="K6" s="46">
        <f t="shared" si="0"/>
        <v>1.3428398319131172</v>
      </c>
      <c r="L6" s="69">
        <f t="shared" si="3"/>
        <v>6.7782477341389731</v>
      </c>
      <c r="M6" s="41"/>
      <c r="N6" s="100"/>
    </row>
    <row r="7" spans="1:14" ht="15.75" x14ac:dyDescent="0.25">
      <c r="A7" s="165" t="s">
        <v>15</v>
      </c>
      <c r="B7" s="2">
        <v>23</v>
      </c>
      <c r="C7" s="2" t="s">
        <v>35</v>
      </c>
      <c r="D7" s="2" t="s">
        <v>17</v>
      </c>
      <c r="E7" s="166">
        <v>2834961.2880660309</v>
      </c>
      <c r="F7" s="166">
        <v>356186.99316579156</v>
      </c>
      <c r="G7" s="166">
        <f t="shared" si="1"/>
        <v>2478774.2949002394</v>
      </c>
      <c r="H7" s="167">
        <v>357800.26207967574</v>
      </c>
      <c r="I7" s="167">
        <v>14302.610000000021</v>
      </c>
      <c r="J7" s="27">
        <f t="shared" si="2"/>
        <v>6.9278157609293771</v>
      </c>
      <c r="K7" s="46">
        <f t="shared" si="0"/>
        <v>0.95424459516933569</v>
      </c>
      <c r="L7" s="69">
        <f t="shared" si="3"/>
        <v>25.016431412146119</v>
      </c>
      <c r="M7" s="36"/>
      <c r="N7" s="100"/>
    </row>
    <row r="8" spans="1:14" s="100" customFormat="1" ht="15.75" x14ac:dyDescent="0.25">
      <c r="A8" s="165" t="s">
        <v>15</v>
      </c>
      <c r="B8" s="2">
        <v>23</v>
      </c>
      <c r="C8" s="2" t="s">
        <v>35</v>
      </c>
      <c r="D8" s="2" t="s">
        <v>20</v>
      </c>
      <c r="E8" s="166">
        <v>526058.35136602109</v>
      </c>
      <c r="F8" s="166">
        <v>39757.879936481302</v>
      </c>
      <c r="G8" s="166">
        <f t="shared" si="1"/>
        <v>486300.47142953979</v>
      </c>
      <c r="H8" s="167">
        <v>46550.898880425368</v>
      </c>
      <c r="I8" s="167">
        <v>2649.3999999999992</v>
      </c>
      <c r="J8" s="27">
        <f t="shared" si="2"/>
        <v>10.446639766907463</v>
      </c>
      <c r="K8" s="46">
        <f t="shared" si="0"/>
        <v>1.1125281966887606</v>
      </c>
      <c r="L8" s="69">
        <f t="shared" si="3"/>
        <v>17.570355129623831</v>
      </c>
      <c r="M8" s="41"/>
    </row>
    <row r="9" spans="1:14" s="100" customFormat="1" ht="15.75" x14ac:dyDescent="0.25">
      <c r="A9" s="165" t="s">
        <v>15</v>
      </c>
      <c r="B9" s="2">
        <v>23</v>
      </c>
      <c r="C9" s="2" t="s">
        <v>35</v>
      </c>
      <c r="D9" s="2" t="s">
        <v>21</v>
      </c>
      <c r="E9" s="166">
        <v>458642.46770683071</v>
      </c>
      <c r="F9" s="166">
        <v>31677.637412868415</v>
      </c>
      <c r="G9" s="166">
        <f t="shared" si="1"/>
        <v>426964.83029396227</v>
      </c>
      <c r="H9" s="167">
        <v>38013.075254488802</v>
      </c>
      <c r="I9" s="167">
        <v>2279.9799999999977</v>
      </c>
      <c r="J9" s="27">
        <f t="shared" si="2"/>
        <v>11.232051798901585</v>
      </c>
      <c r="K9" s="46">
        <f t="shared" si="0"/>
        <v>0.94705327140822815</v>
      </c>
      <c r="L9" s="69">
        <f t="shared" si="3"/>
        <v>16.672547677825612</v>
      </c>
      <c r="M9" s="41"/>
    </row>
    <row r="10" spans="1:14" ht="15.75" x14ac:dyDescent="0.25">
      <c r="A10" s="165" t="s">
        <v>18</v>
      </c>
      <c r="B10" s="2">
        <v>27</v>
      </c>
      <c r="C10" s="2" t="s">
        <v>35</v>
      </c>
      <c r="D10" s="2" t="s">
        <v>17</v>
      </c>
      <c r="E10" s="166">
        <v>216670.44</v>
      </c>
      <c r="F10" s="166">
        <v>22709.26</v>
      </c>
      <c r="G10" s="166">
        <f t="shared" si="1"/>
        <v>193961.18</v>
      </c>
      <c r="H10" s="167">
        <v>21676</v>
      </c>
      <c r="I10" s="167">
        <v>2796</v>
      </c>
      <c r="J10" s="27">
        <f t="shared" si="2"/>
        <v>8.9481998523712853</v>
      </c>
      <c r="K10" s="46">
        <f t="shared" si="0"/>
        <v>1.2325344149271744</v>
      </c>
      <c r="L10" s="69">
        <f t="shared" si="3"/>
        <v>7.7525035765379116</v>
      </c>
      <c r="M10" s="41"/>
      <c r="N10" s="100"/>
    </row>
    <row r="11" spans="1:14" s="100" customFormat="1" ht="15.75" x14ac:dyDescent="0.25">
      <c r="A11" s="165" t="s">
        <v>18</v>
      </c>
      <c r="B11" s="2">
        <v>30</v>
      </c>
      <c r="C11" s="2" t="s">
        <v>35</v>
      </c>
      <c r="D11" s="2" t="s">
        <v>17</v>
      </c>
      <c r="E11" s="166">
        <v>744864.15550275438</v>
      </c>
      <c r="F11" s="166">
        <v>150115.63</v>
      </c>
      <c r="G11" s="166">
        <f t="shared" si="1"/>
        <v>594748.52550275438</v>
      </c>
      <c r="H11" s="167">
        <v>141047</v>
      </c>
      <c r="I11" s="167">
        <v>9728</v>
      </c>
      <c r="J11" s="27">
        <f t="shared" si="2"/>
        <v>4.2166690925915074</v>
      </c>
      <c r="K11" s="46">
        <f t="shared" si="0"/>
        <v>0.5808084149575079</v>
      </c>
      <c r="L11" s="69">
        <f t="shared" si="3"/>
        <v>14.499074835526315</v>
      </c>
      <c r="M11" s="41"/>
    </row>
    <row r="12" spans="1:14" s="100" customFormat="1" ht="15.75" x14ac:dyDescent="0.25">
      <c r="A12" s="165" t="s">
        <v>18</v>
      </c>
      <c r="B12" s="2">
        <v>30</v>
      </c>
      <c r="C12" s="2" t="s">
        <v>35</v>
      </c>
      <c r="D12" s="2" t="s">
        <v>20</v>
      </c>
      <c r="E12" s="166">
        <v>121134.93140177123</v>
      </c>
      <c r="F12" s="166">
        <v>16050.81</v>
      </c>
      <c r="G12" s="166">
        <f t="shared" si="1"/>
        <v>105084.12140177123</v>
      </c>
      <c r="H12" s="167">
        <v>17844</v>
      </c>
      <c r="I12" s="167">
        <v>1617</v>
      </c>
      <c r="J12" s="27">
        <f t="shared" si="2"/>
        <v>5.8890451357190781</v>
      </c>
      <c r="K12" s="46">
        <f t="shared" si="0"/>
        <v>0.62716135630661107</v>
      </c>
      <c r="L12" s="69">
        <f t="shared" si="3"/>
        <v>11.035250463821892</v>
      </c>
      <c r="M12" s="41"/>
    </row>
    <row r="13" spans="1:14" ht="15.75" x14ac:dyDescent="0.25">
      <c r="A13" s="165" t="s">
        <v>18</v>
      </c>
      <c r="B13" s="2">
        <v>30</v>
      </c>
      <c r="C13" s="2" t="s">
        <v>35</v>
      </c>
      <c r="D13" s="2" t="s">
        <v>21</v>
      </c>
      <c r="E13" s="166">
        <v>132562.74851514585</v>
      </c>
      <c r="F13" s="166">
        <v>12851.77</v>
      </c>
      <c r="G13" s="166">
        <f t="shared" si="1"/>
        <v>119710.97851514585</v>
      </c>
      <c r="H13" s="167">
        <v>15505</v>
      </c>
      <c r="I13" s="167">
        <v>1769</v>
      </c>
      <c r="J13" s="27">
        <f t="shared" si="2"/>
        <v>7.720798356346072</v>
      </c>
      <c r="K13" s="46">
        <f t="shared" si="0"/>
        <v>0.65099480239005669</v>
      </c>
      <c r="L13" s="69">
        <f t="shared" si="3"/>
        <v>8.7648388920293954</v>
      </c>
      <c r="M13" s="41"/>
      <c r="N13" s="100"/>
    </row>
    <row r="14" spans="1:14" ht="15.75" x14ac:dyDescent="0.25">
      <c r="A14" s="165" t="s">
        <v>15</v>
      </c>
      <c r="B14" s="2">
        <v>32</v>
      </c>
      <c r="C14" s="2" t="s">
        <v>35</v>
      </c>
      <c r="D14" s="2" t="s">
        <v>17</v>
      </c>
      <c r="E14" s="166">
        <v>2375520.8683374203</v>
      </c>
      <c r="F14" s="166">
        <v>400121.21813044767</v>
      </c>
      <c r="G14" s="166">
        <f t="shared" si="1"/>
        <v>1975399.6502069726</v>
      </c>
      <c r="H14" s="167">
        <v>388199.72715139517</v>
      </c>
      <c r="I14" s="167">
        <v>10579.239999999982</v>
      </c>
      <c r="J14" s="27">
        <f t="shared" si="2"/>
        <v>5.0886167919344789</v>
      </c>
      <c r="K14" s="46">
        <f t="shared" si="0"/>
        <v>0.70091140384772443</v>
      </c>
      <c r="L14" s="69">
        <f t="shared" si="3"/>
        <v>36.694481564970246</v>
      </c>
      <c r="M14" s="36"/>
      <c r="N14" s="100"/>
    </row>
    <row r="15" spans="1:14" ht="15.75" x14ac:dyDescent="0.25">
      <c r="A15" s="165" t="s">
        <v>15</v>
      </c>
      <c r="B15" s="2">
        <v>32</v>
      </c>
      <c r="C15" s="2" t="s">
        <v>35</v>
      </c>
      <c r="D15" s="2" t="s">
        <v>20</v>
      </c>
      <c r="E15" s="166">
        <v>370372.15958186367</v>
      </c>
      <c r="F15" s="166">
        <v>36075.192207007436</v>
      </c>
      <c r="G15" s="166">
        <f t="shared" si="1"/>
        <v>334296.96737485623</v>
      </c>
      <c r="H15" s="167">
        <v>45264.675906769517</v>
      </c>
      <c r="I15" s="167">
        <v>1761.239999999998</v>
      </c>
      <c r="J15" s="27">
        <f t="shared" si="2"/>
        <v>7.3853829874624326</v>
      </c>
      <c r="K15" s="46">
        <f t="shared" si="0"/>
        <v>0.78651576011314506</v>
      </c>
      <c r="L15" s="69">
        <f t="shared" si="3"/>
        <v>25.700458714751861</v>
      </c>
      <c r="M15" s="36"/>
      <c r="N15" s="100"/>
    </row>
    <row r="16" spans="1:14" ht="15.75" x14ac:dyDescent="0.25">
      <c r="A16" s="165" t="s">
        <v>15</v>
      </c>
      <c r="B16" s="2">
        <v>32</v>
      </c>
      <c r="C16" s="2" t="s">
        <v>35</v>
      </c>
      <c r="D16" s="2" t="s">
        <v>21</v>
      </c>
      <c r="E16" s="166">
        <v>367583.0148994397</v>
      </c>
      <c r="F16" s="166">
        <v>29033.774485371359</v>
      </c>
      <c r="G16" s="166">
        <f t="shared" si="1"/>
        <v>338549.24041406834</v>
      </c>
      <c r="H16" s="167">
        <v>36175.021134070921</v>
      </c>
      <c r="I16" s="167">
        <v>1718.5400000000025</v>
      </c>
      <c r="J16" s="27">
        <f t="shared" si="2"/>
        <v>9.358646651769627</v>
      </c>
      <c r="K16" s="46">
        <f t="shared" si="0"/>
        <v>0.78909330959271728</v>
      </c>
      <c r="L16" s="69">
        <f t="shared" si="3"/>
        <v>21.049856933251988</v>
      </c>
      <c r="M16" s="41"/>
      <c r="N16" s="100"/>
    </row>
    <row r="17" spans="1:13" s="100" customFormat="1" ht="15.75" x14ac:dyDescent="0.25">
      <c r="A17" s="165" t="s">
        <v>15</v>
      </c>
      <c r="B17" s="2">
        <v>39</v>
      </c>
      <c r="C17" s="2" t="s">
        <v>35</v>
      </c>
      <c r="D17" s="2" t="s">
        <v>17</v>
      </c>
      <c r="E17" s="166">
        <v>246866.59110871342</v>
      </c>
      <c r="F17" s="166">
        <v>32866.964641057486</v>
      </c>
      <c r="G17" s="166">
        <f t="shared" si="1"/>
        <v>213999.62646765594</v>
      </c>
      <c r="H17" s="167">
        <v>29170.2923106048</v>
      </c>
      <c r="I17" s="167">
        <v>761.89999999999918</v>
      </c>
      <c r="J17" s="27">
        <f t="shared" si="2"/>
        <v>7.3362181012446284</v>
      </c>
      <c r="K17" s="46">
        <f t="shared" si="0"/>
        <v>1.0104983610529792</v>
      </c>
      <c r="L17" s="69">
        <f t="shared" si="3"/>
        <v>38.286247946718511</v>
      </c>
      <c r="M17" s="41"/>
    </row>
    <row r="18" spans="1:13" s="100" customFormat="1" ht="15.75" x14ac:dyDescent="0.25">
      <c r="A18" s="165" t="s">
        <v>15</v>
      </c>
      <c r="B18" s="2">
        <v>46</v>
      </c>
      <c r="C18" s="2" t="s">
        <v>35</v>
      </c>
      <c r="D18" s="2" t="s">
        <v>17</v>
      </c>
      <c r="E18" s="166">
        <v>3073591.7163473186</v>
      </c>
      <c r="F18" s="166">
        <v>267935.14540854649</v>
      </c>
      <c r="G18" s="166">
        <f t="shared" si="1"/>
        <v>2805656.5709387721</v>
      </c>
      <c r="H18" s="167">
        <v>255644.07695024277</v>
      </c>
      <c r="I18" s="167">
        <v>15261.269999999951</v>
      </c>
      <c r="J18" s="27">
        <f t="shared" si="2"/>
        <v>10.97485458849434</v>
      </c>
      <c r="K18" s="46">
        <f t="shared" si="0"/>
        <v>1.5116879598477053</v>
      </c>
      <c r="L18" s="69">
        <f t="shared" si="3"/>
        <v>16.751166642765877</v>
      </c>
      <c r="M18" s="41"/>
    </row>
    <row r="19" spans="1:13" s="100" customFormat="1" ht="15.75" x14ac:dyDescent="0.25">
      <c r="A19" s="165" t="s">
        <v>15</v>
      </c>
      <c r="B19" s="2">
        <v>46</v>
      </c>
      <c r="C19" s="2" t="s">
        <v>35</v>
      </c>
      <c r="D19" s="2" t="s">
        <v>20</v>
      </c>
      <c r="E19" s="166">
        <v>406886.20810543583</v>
      </c>
      <c r="F19" s="166">
        <v>19866.933245073735</v>
      </c>
      <c r="G19" s="166">
        <f t="shared" si="1"/>
        <v>387019.27486036211</v>
      </c>
      <c r="H19" s="167">
        <v>23801.348672183267</v>
      </c>
      <c r="I19" s="167">
        <v>2143.4400000000005</v>
      </c>
      <c r="J19" s="27">
        <f t="shared" si="2"/>
        <v>16.260392643744307</v>
      </c>
      <c r="K19" s="46">
        <f t="shared" si="0"/>
        <v>1.7316712080664862</v>
      </c>
      <c r="L19" s="69">
        <f t="shared" si="3"/>
        <v>11.104275684032798</v>
      </c>
      <c r="M19" s="41"/>
    </row>
    <row r="20" spans="1:13" s="100" customFormat="1" ht="15.75" x14ac:dyDescent="0.25">
      <c r="A20" s="165" t="s">
        <v>15</v>
      </c>
      <c r="B20" s="2">
        <v>46</v>
      </c>
      <c r="C20" s="2" t="s">
        <v>35</v>
      </c>
      <c r="D20" s="2" t="s">
        <v>21</v>
      </c>
      <c r="E20" s="166">
        <v>369894.27334331005</v>
      </c>
      <c r="F20" s="166">
        <v>14629.141347367005</v>
      </c>
      <c r="G20" s="166">
        <f t="shared" si="1"/>
        <v>355265.13199594303</v>
      </c>
      <c r="H20" s="167">
        <v>18361.870225528986</v>
      </c>
      <c r="I20" s="167">
        <v>1804.3799999999978</v>
      </c>
      <c r="J20" s="27">
        <f t="shared" si="2"/>
        <v>19.34798185764371</v>
      </c>
      <c r="K20" s="46">
        <f t="shared" si="0"/>
        <v>1.631364406209419</v>
      </c>
      <c r="L20" s="69">
        <f t="shared" si="3"/>
        <v>10.176276740780217</v>
      </c>
      <c r="M20" s="41"/>
    </row>
    <row r="21" spans="1:13" s="100" customFormat="1" ht="15.75" x14ac:dyDescent="0.25">
      <c r="A21" s="165" t="s">
        <v>15</v>
      </c>
      <c r="B21" s="2">
        <v>65</v>
      </c>
      <c r="C21" s="2" t="s">
        <v>35</v>
      </c>
      <c r="D21" s="2" t="s">
        <v>17</v>
      </c>
      <c r="E21" s="166">
        <v>2599032.981973093</v>
      </c>
      <c r="F21" s="166">
        <v>213864.06440666987</v>
      </c>
      <c r="G21" s="166">
        <f t="shared" si="1"/>
        <v>2385168.9175664233</v>
      </c>
      <c r="H21" s="167">
        <v>233927.65422729199</v>
      </c>
      <c r="I21" s="167">
        <v>11839.68999999993</v>
      </c>
      <c r="J21" s="27">
        <f t="shared" si="2"/>
        <v>10.19618191549475</v>
      </c>
      <c r="K21" s="46">
        <f t="shared" si="0"/>
        <v>1.4044327707293043</v>
      </c>
      <c r="L21" s="69">
        <f t="shared" si="3"/>
        <v>19.757920539076057</v>
      </c>
      <c r="M21" s="41"/>
    </row>
    <row r="22" spans="1:13" ht="15.75" x14ac:dyDescent="0.25">
      <c r="A22" s="165" t="s">
        <v>15</v>
      </c>
      <c r="B22" s="2">
        <v>65</v>
      </c>
      <c r="C22" s="2" t="s">
        <v>35</v>
      </c>
      <c r="D22" s="2" t="s">
        <v>20</v>
      </c>
      <c r="E22" s="166">
        <v>456351.85866833094</v>
      </c>
      <c r="F22" s="166">
        <v>25441.166369413975</v>
      </c>
      <c r="G22" s="166">
        <f t="shared" si="1"/>
        <v>430910.69229891698</v>
      </c>
      <c r="H22" s="167">
        <v>30880.761410248753</v>
      </c>
      <c r="I22" s="167">
        <v>2077.4000000000015</v>
      </c>
      <c r="J22" s="27">
        <f t="shared" si="2"/>
        <v>13.954017732085637</v>
      </c>
      <c r="K22" s="46">
        <f t="shared" si="0"/>
        <v>1.4860508766864362</v>
      </c>
      <c r="L22" s="69">
        <f t="shared" si="3"/>
        <v>14.865101285380154</v>
      </c>
      <c r="M22" s="41"/>
    </row>
    <row r="23" spans="1:13" ht="15.75" x14ac:dyDescent="0.25">
      <c r="A23" s="165" t="s">
        <v>15</v>
      </c>
      <c r="B23" s="2">
        <v>65</v>
      </c>
      <c r="C23" s="2" t="s">
        <v>35</v>
      </c>
      <c r="D23" s="2" t="s">
        <v>21</v>
      </c>
      <c r="E23" s="166">
        <v>517404.77555862931</v>
      </c>
      <c r="F23" s="166">
        <v>22604.874783835738</v>
      </c>
      <c r="G23" s="166">
        <f t="shared" si="1"/>
        <v>494799.90077479358</v>
      </c>
      <c r="H23" s="167">
        <v>27784.490784149784</v>
      </c>
      <c r="I23" s="167">
        <v>2200.5200000000023</v>
      </c>
      <c r="J23" s="27">
        <f t="shared" ref="J23:J34" si="4">+G23/H23</f>
        <v>17.808492680998206</v>
      </c>
      <c r="K23" s="46">
        <f t="shared" si="0"/>
        <v>1.5015592479762401</v>
      </c>
      <c r="L23" s="69">
        <f t="shared" ref="L23:L34" si="5">ROUND(H23/I23,1)</f>
        <v>12.6</v>
      </c>
      <c r="M23" s="41"/>
    </row>
    <row r="24" spans="1:13" ht="15.75" x14ac:dyDescent="0.25">
      <c r="A24" s="165" t="s">
        <v>18</v>
      </c>
      <c r="B24" s="2">
        <v>80</v>
      </c>
      <c r="C24" s="2" t="s">
        <v>35</v>
      </c>
      <c r="D24" s="2" t="s">
        <v>17</v>
      </c>
      <c r="E24" s="166">
        <v>303506.99</v>
      </c>
      <c r="F24" s="166">
        <v>91602.63</v>
      </c>
      <c r="G24" s="166">
        <f t="shared" si="1"/>
        <v>211904.36</v>
      </c>
      <c r="H24" s="167">
        <v>86077</v>
      </c>
      <c r="I24" s="167">
        <v>3540</v>
      </c>
      <c r="J24" s="27">
        <f t="shared" si="4"/>
        <v>2.4618000162645073</v>
      </c>
      <c r="K24" s="46">
        <f t="shared" si="0"/>
        <v>0.33909091133119934</v>
      </c>
      <c r="L24" s="69">
        <f t="shared" si="5"/>
        <v>24.3</v>
      </c>
      <c r="M24" s="36"/>
    </row>
    <row r="25" spans="1:13" ht="15.75" x14ac:dyDescent="0.25">
      <c r="A25" s="165" t="s">
        <v>18</v>
      </c>
      <c r="B25" s="2">
        <v>80</v>
      </c>
      <c r="C25" s="2" t="s">
        <v>35</v>
      </c>
      <c r="D25" s="2" t="s">
        <v>20</v>
      </c>
      <c r="E25" s="166">
        <v>62161.75</v>
      </c>
      <c r="F25" s="166">
        <v>12350.12</v>
      </c>
      <c r="G25" s="166">
        <f t="shared" si="1"/>
        <v>49811.63</v>
      </c>
      <c r="H25" s="167">
        <v>13771</v>
      </c>
      <c r="I25" s="167">
        <v>719</v>
      </c>
      <c r="J25" s="27">
        <f t="shared" si="4"/>
        <v>3.6171396412751431</v>
      </c>
      <c r="K25" s="46">
        <f t="shared" si="0"/>
        <v>0.38521188937967443</v>
      </c>
      <c r="L25" s="69">
        <f t="shared" si="5"/>
        <v>19.2</v>
      </c>
      <c r="M25" s="41"/>
    </row>
    <row r="26" spans="1:13" ht="15.75" x14ac:dyDescent="0.25">
      <c r="A26" s="165" t="s">
        <v>18</v>
      </c>
      <c r="B26" s="2">
        <v>80</v>
      </c>
      <c r="C26" s="2" t="s">
        <v>35</v>
      </c>
      <c r="D26" s="2" t="s">
        <v>21</v>
      </c>
      <c r="E26" s="166">
        <v>36770.21</v>
      </c>
      <c r="F26" s="166">
        <v>9061.32</v>
      </c>
      <c r="G26" s="166">
        <f t="shared" si="1"/>
        <v>27708.89</v>
      </c>
      <c r="H26" s="167">
        <v>9244</v>
      </c>
      <c r="I26" s="167">
        <v>425</v>
      </c>
      <c r="J26" s="27">
        <f t="shared" si="4"/>
        <v>2.9975000000000001</v>
      </c>
      <c r="K26" s="46">
        <f t="shared" si="0"/>
        <v>0.25274030354131538</v>
      </c>
      <c r="L26" s="69">
        <f t="shared" si="5"/>
        <v>21.8</v>
      </c>
      <c r="M26" s="41"/>
    </row>
    <row r="27" spans="1:13" ht="15.75" x14ac:dyDescent="0.25">
      <c r="A27" s="165" t="s">
        <v>18</v>
      </c>
      <c r="B27" s="2">
        <v>83</v>
      </c>
      <c r="C27" s="2" t="s">
        <v>35</v>
      </c>
      <c r="D27" s="2" t="s">
        <v>17</v>
      </c>
      <c r="E27" s="166">
        <v>566519.68000000005</v>
      </c>
      <c r="F27" s="166">
        <v>120423.21</v>
      </c>
      <c r="G27" s="166">
        <f t="shared" si="1"/>
        <v>446096.47000000003</v>
      </c>
      <c r="H27" s="167">
        <v>98459</v>
      </c>
      <c r="I27" s="167">
        <v>8267</v>
      </c>
      <c r="J27" s="27">
        <f t="shared" si="4"/>
        <v>4.5307840827146331</v>
      </c>
      <c r="K27" s="46">
        <f t="shared" si="0"/>
        <v>0.6240749425226767</v>
      </c>
      <c r="L27" s="69">
        <f t="shared" si="5"/>
        <v>11.9</v>
      </c>
      <c r="M27" s="36"/>
    </row>
    <row r="28" spans="1:13" ht="15.75" x14ac:dyDescent="0.25">
      <c r="A28" s="165" t="s">
        <v>18</v>
      </c>
      <c r="B28" s="2">
        <v>83</v>
      </c>
      <c r="C28" s="2" t="s">
        <v>35</v>
      </c>
      <c r="D28" s="2" t="s">
        <v>20</v>
      </c>
      <c r="E28" s="166">
        <v>104667.41</v>
      </c>
      <c r="F28" s="166">
        <v>15103.36</v>
      </c>
      <c r="G28" s="166">
        <f t="shared" si="1"/>
        <v>89564.05</v>
      </c>
      <c r="H28" s="167">
        <v>14499</v>
      </c>
      <c r="I28" s="167">
        <v>1495</v>
      </c>
      <c r="J28" s="27">
        <f t="shared" si="4"/>
        <v>6.1772570522104973</v>
      </c>
      <c r="K28" s="46">
        <f t="shared" si="0"/>
        <v>0.65785485114062803</v>
      </c>
      <c r="L28" s="69">
        <f t="shared" si="5"/>
        <v>9.6999999999999993</v>
      </c>
      <c r="M28" s="36"/>
    </row>
    <row r="29" spans="1:13" ht="15.75" x14ac:dyDescent="0.25">
      <c r="A29" s="165" t="s">
        <v>18</v>
      </c>
      <c r="B29" s="2">
        <v>83</v>
      </c>
      <c r="C29" s="2" t="s">
        <v>35</v>
      </c>
      <c r="D29" s="2" t="s">
        <v>21</v>
      </c>
      <c r="E29" s="166">
        <v>135768.47999999998</v>
      </c>
      <c r="F29" s="166">
        <v>10919.29</v>
      </c>
      <c r="G29" s="166">
        <f t="shared" si="1"/>
        <v>124849.18999999997</v>
      </c>
      <c r="H29" s="167">
        <v>11323</v>
      </c>
      <c r="I29" s="167">
        <v>1939</v>
      </c>
      <c r="J29" s="27">
        <f t="shared" si="4"/>
        <v>11.026158261944712</v>
      </c>
      <c r="K29" s="46">
        <f t="shared" si="0"/>
        <v>0.9296929394557093</v>
      </c>
      <c r="L29" s="69">
        <f t="shared" si="5"/>
        <v>5.8</v>
      </c>
      <c r="M29" s="41"/>
    </row>
    <row r="30" spans="1:13" s="100" customFormat="1" ht="15.75" x14ac:dyDescent="0.25">
      <c r="A30" s="165" t="s">
        <v>18</v>
      </c>
      <c r="B30" s="2">
        <v>84</v>
      </c>
      <c r="C30" s="2" t="s">
        <v>35</v>
      </c>
      <c r="D30" s="2" t="s">
        <v>17</v>
      </c>
      <c r="E30" s="166">
        <v>919163.39</v>
      </c>
      <c r="F30" s="166">
        <v>111258.37</v>
      </c>
      <c r="G30" s="166">
        <f t="shared" si="1"/>
        <v>807905.02</v>
      </c>
      <c r="H30" s="167">
        <v>114031</v>
      </c>
      <c r="I30" s="167">
        <v>9097</v>
      </c>
      <c r="J30" s="27">
        <f t="shared" si="4"/>
        <v>7.0849595285492546</v>
      </c>
      <c r="K30" s="46">
        <f t="shared" si="0"/>
        <v>0.97588974222441527</v>
      </c>
      <c r="L30" s="69">
        <f t="shared" si="5"/>
        <v>12.5</v>
      </c>
      <c r="M30" s="41"/>
    </row>
    <row r="31" spans="1:13" s="100" customFormat="1" ht="15.75" x14ac:dyDescent="0.25">
      <c r="A31" s="165" t="s">
        <v>18</v>
      </c>
      <c r="B31" s="2">
        <v>84</v>
      </c>
      <c r="C31" s="2" t="s">
        <v>35</v>
      </c>
      <c r="D31" s="2" t="s">
        <v>20</v>
      </c>
      <c r="E31" s="166">
        <v>161240.94</v>
      </c>
      <c r="F31" s="166">
        <v>12124.18</v>
      </c>
      <c r="G31" s="166">
        <f t="shared" si="1"/>
        <v>149116.76</v>
      </c>
      <c r="H31" s="167">
        <v>12375</v>
      </c>
      <c r="I31" s="167">
        <v>1517</v>
      </c>
      <c r="J31" s="27">
        <f t="shared" si="4"/>
        <v>12.049839191919192</v>
      </c>
      <c r="K31" s="46">
        <f t="shared" si="0"/>
        <v>1.2832629597358032</v>
      </c>
      <c r="L31" s="69">
        <f t="shared" si="5"/>
        <v>8.1999999999999993</v>
      </c>
      <c r="M31" s="36"/>
    </row>
    <row r="32" spans="1:13" ht="15.75" x14ac:dyDescent="0.25">
      <c r="A32" s="165" t="s">
        <v>18</v>
      </c>
      <c r="B32" s="2">
        <v>84</v>
      </c>
      <c r="C32" s="2" t="s">
        <v>35</v>
      </c>
      <c r="D32" s="2" t="s">
        <v>21</v>
      </c>
      <c r="E32" s="166">
        <v>134008.15</v>
      </c>
      <c r="F32" s="166">
        <v>8724.67</v>
      </c>
      <c r="G32" s="166">
        <f t="shared" si="1"/>
        <v>125283.48</v>
      </c>
      <c r="H32" s="167">
        <v>9960</v>
      </c>
      <c r="I32" s="167">
        <v>1223</v>
      </c>
      <c r="J32" s="27">
        <f t="shared" si="4"/>
        <v>12.578662650602409</v>
      </c>
      <c r="K32" s="46">
        <f t="shared" si="0"/>
        <v>1.060595501737134</v>
      </c>
      <c r="L32" s="69">
        <f t="shared" si="5"/>
        <v>8.1</v>
      </c>
      <c r="M32" s="41"/>
    </row>
    <row r="33" spans="1:13" ht="15.75" x14ac:dyDescent="0.25">
      <c r="A33" s="165" t="s">
        <v>18</v>
      </c>
      <c r="B33" s="2">
        <v>87</v>
      </c>
      <c r="C33" s="2" t="s">
        <v>35</v>
      </c>
      <c r="D33" s="2" t="s">
        <v>17</v>
      </c>
      <c r="E33" s="166">
        <v>1094356.73</v>
      </c>
      <c r="F33" s="166">
        <v>268083.45</v>
      </c>
      <c r="G33" s="166">
        <f t="shared" si="1"/>
        <v>826273.28000000003</v>
      </c>
      <c r="H33" s="167">
        <v>217742</v>
      </c>
      <c r="I33" s="167">
        <v>12992</v>
      </c>
      <c r="J33" s="27">
        <f t="shared" si="4"/>
        <v>3.7947354208191348</v>
      </c>
      <c r="K33" s="46">
        <f t="shared" si="0"/>
        <v>0.52269082931393041</v>
      </c>
      <c r="L33" s="69">
        <f t="shared" si="5"/>
        <v>16.8</v>
      </c>
      <c r="M33" s="41"/>
    </row>
    <row r="34" spans="1:13" ht="15.75" x14ac:dyDescent="0.25">
      <c r="A34" s="165" t="s">
        <v>18</v>
      </c>
      <c r="B34" s="2">
        <v>87</v>
      </c>
      <c r="C34" s="2" t="s">
        <v>35</v>
      </c>
      <c r="D34" s="2" t="s">
        <v>20</v>
      </c>
      <c r="E34" s="166">
        <v>178900.19</v>
      </c>
      <c r="F34" s="166">
        <v>22754.87</v>
      </c>
      <c r="G34" s="166">
        <f t="shared" si="1"/>
        <v>156145.32</v>
      </c>
      <c r="H34" s="167">
        <v>21733</v>
      </c>
      <c r="I34" s="167">
        <v>2105</v>
      </c>
      <c r="J34" s="27">
        <f t="shared" si="4"/>
        <v>7.1847108084479823</v>
      </c>
      <c r="K34" s="46">
        <f t="shared" si="0"/>
        <v>0.76514492102747411</v>
      </c>
      <c r="L34" s="69">
        <f t="shared" si="5"/>
        <v>10.3</v>
      </c>
      <c r="M34" s="36"/>
    </row>
    <row r="35" spans="1:13" ht="15.75" x14ac:dyDescent="0.25">
      <c r="A35" s="165" t="s">
        <v>18</v>
      </c>
      <c r="B35" s="2">
        <v>87</v>
      </c>
      <c r="C35" s="2" t="s">
        <v>35</v>
      </c>
      <c r="D35" s="2" t="s">
        <v>21</v>
      </c>
      <c r="E35" s="166">
        <v>196388.25</v>
      </c>
      <c r="F35" s="166">
        <v>16178.63</v>
      </c>
      <c r="G35" s="166">
        <f t="shared" si="1"/>
        <v>180209.62</v>
      </c>
      <c r="H35" s="167">
        <v>17036</v>
      </c>
      <c r="I35" s="167">
        <v>2325</v>
      </c>
      <c r="J35" s="27">
        <f t="shared" ref="J35:J36" si="6">+G35/H35</f>
        <v>10.578165062221178</v>
      </c>
      <c r="K35" s="46">
        <f t="shared" si="0"/>
        <v>0.8919194824807064</v>
      </c>
      <c r="L35" s="69">
        <f t="shared" ref="L35:L36" si="7">ROUND(H35/I35,1)</f>
        <v>7.3</v>
      </c>
      <c r="M35" s="36"/>
    </row>
    <row r="36" spans="1:13" s="100" customFormat="1" ht="16.5" thickBot="1" x14ac:dyDescent="0.3">
      <c r="A36" s="168" t="s">
        <v>15</v>
      </c>
      <c r="B36" s="169">
        <v>129</v>
      </c>
      <c r="C36" s="169" t="s">
        <v>35</v>
      </c>
      <c r="D36" s="169" t="s">
        <v>17</v>
      </c>
      <c r="E36" s="170">
        <v>173856.19355188656</v>
      </c>
      <c r="F36" s="170">
        <v>2154.4478745828883</v>
      </c>
      <c r="G36" s="170">
        <f t="shared" si="1"/>
        <v>171701.74567730367</v>
      </c>
      <c r="H36" s="171">
        <v>12284.466675005073</v>
      </c>
      <c r="I36" s="171">
        <v>379.5</v>
      </c>
      <c r="J36" s="30">
        <f t="shared" si="6"/>
        <v>13.977142860150481</v>
      </c>
      <c r="K36" s="47">
        <f t="shared" si="0"/>
        <v>1.9252262892769259</v>
      </c>
      <c r="L36" s="74">
        <f t="shared" si="7"/>
        <v>32.4</v>
      </c>
      <c r="M36" s="37"/>
    </row>
    <row r="37" spans="1:13" ht="16.5" thickBot="1" x14ac:dyDescent="0.3">
      <c r="A37" s="100"/>
      <c r="B37" s="140"/>
      <c r="C37" s="100"/>
      <c r="D37" s="100"/>
      <c r="E37" s="45"/>
      <c r="F37" s="45"/>
      <c r="G37" s="45"/>
      <c r="H37" s="45"/>
      <c r="I37" s="43"/>
      <c r="J37" s="44"/>
      <c r="K37" s="100"/>
      <c r="L37" s="100"/>
      <c r="M37" s="100"/>
    </row>
    <row r="38" spans="1:13" ht="24.75" thickBot="1" x14ac:dyDescent="0.3">
      <c r="A38" s="15" t="s">
        <v>25</v>
      </c>
      <c r="B38" s="10"/>
      <c r="C38" s="99"/>
      <c r="D38" s="99"/>
      <c r="E38" s="42"/>
      <c r="F38" s="99"/>
      <c r="G38" s="93">
        <v>1.6</v>
      </c>
      <c r="H38" s="31">
        <v>1.35</v>
      </c>
      <c r="I38" s="31">
        <v>1.2</v>
      </c>
      <c r="J38" s="94" t="s">
        <v>11</v>
      </c>
      <c r="K38" s="99"/>
      <c r="L38" s="99"/>
      <c r="M38" s="99"/>
    </row>
    <row r="39" spans="1:13" ht="15.75" x14ac:dyDescent="0.25">
      <c r="A39" s="99" t="s">
        <v>17</v>
      </c>
      <c r="B39" s="10"/>
      <c r="C39" s="99"/>
      <c r="D39" s="99"/>
      <c r="E39" s="99"/>
      <c r="F39" s="99"/>
      <c r="G39" s="111">
        <f>+$J$39*G38</f>
        <v>11.616</v>
      </c>
      <c r="H39" s="109">
        <f>+$J$39*H38</f>
        <v>9.8010000000000002</v>
      </c>
      <c r="I39" s="107">
        <f>+$J$39*I38</f>
        <v>8.7119999999999997</v>
      </c>
      <c r="J39" s="95">
        <f>+ROUND(AVERAGEIF($D$4:$D$36,"Weekday",$J$4:$J$36),2)</f>
        <v>7.26</v>
      </c>
      <c r="K39" s="99"/>
      <c r="L39" s="99"/>
      <c r="M39" s="99"/>
    </row>
    <row r="40" spans="1:13" ht="15.75" x14ac:dyDescent="0.25">
      <c r="A40" s="99" t="s">
        <v>20</v>
      </c>
      <c r="B40" s="10"/>
      <c r="C40" s="99"/>
      <c r="D40" s="99"/>
      <c r="E40" s="99"/>
      <c r="F40" s="8"/>
      <c r="G40" s="115">
        <f>+$J$40*G38</f>
        <v>15.024000000000001</v>
      </c>
      <c r="H40" s="113">
        <f>+$J$40*H38</f>
        <v>12.676500000000001</v>
      </c>
      <c r="I40" s="114">
        <f>+$J$40*I38</f>
        <v>11.268000000000001</v>
      </c>
      <c r="J40" s="96">
        <f>+ROUND(AVERAGEIF($D$4:$D$36,"saturday",$J$4:$J$36),2)</f>
        <v>9.39</v>
      </c>
      <c r="K40" s="99"/>
      <c r="L40" s="99"/>
      <c r="M40" s="99"/>
    </row>
    <row r="41" spans="1:13" ht="16.5" thickBot="1" x14ac:dyDescent="0.3">
      <c r="A41" s="99" t="s">
        <v>21</v>
      </c>
      <c r="B41" s="10"/>
      <c r="C41" s="99"/>
      <c r="D41" s="99"/>
      <c r="E41" s="99"/>
      <c r="F41" s="8"/>
      <c r="G41" s="112">
        <f>+$J$41*G38</f>
        <v>18.975999999999999</v>
      </c>
      <c r="H41" s="110">
        <f>+$J$41*H38</f>
        <v>16.010999999999999</v>
      </c>
      <c r="I41" s="108">
        <f>+$J$41*I38</f>
        <v>14.231999999999999</v>
      </c>
      <c r="J41" s="97">
        <f>+ROUND(AVERAGEIF($D$4:$D$36,"sunday",$J$4:$J$36),2)</f>
        <v>11.86</v>
      </c>
      <c r="K41" s="99"/>
      <c r="L41" s="99"/>
      <c r="M41" s="99"/>
    </row>
    <row r="42" spans="1:13" ht="15.75" thickBot="1" x14ac:dyDescent="0.3">
      <c r="A42" s="100"/>
      <c r="B42" s="140"/>
      <c r="C42" s="100"/>
      <c r="D42" s="100"/>
      <c r="E42" s="100"/>
      <c r="G42" s="100"/>
      <c r="H42" s="100"/>
      <c r="I42" s="100"/>
      <c r="K42" s="100"/>
      <c r="L42" s="100"/>
      <c r="M42" s="100"/>
    </row>
    <row r="43" spans="1:13" ht="15.75" thickBot="1" x14ac:dyDescent="0.3">
      <c r="A43" s="146" t="s">
        <v>27</v>
      </c>
      <c r="B43" s="140"/>
      <c r="C43" s="100"/>
      <c r="D43" s="100"/>
      <c r="E43" s="100"/>
      <c r="G43" s="100"/>
      <c r="H43" s="100"/>
      <c r="I43" s="100"/>
      <c r="K43" s="100"/>
      <c r="L43" s="100"/>
      <c r="M43" s="100"/>
    </row>
    <row r="44" spans="1:13" ht="15.75" x14ac:dyDescent="0.25">
      <c r="A44" s="99" t="s">
        <v>17</v>
      </c>
      <c r="B44" s="184">
        <f>(SUMIF($D$4:$D$36,"Weekday",$G$4:$G$36))/(SUMIF($D$4:$D$36,"Weekday",$H$4:$H$36))</f>
        <v>6.7981989528447411</v>
      </c>
      <c r="C44" s="100"/>
      <c r="D44" s="100"/>
      <c r="E44" s="100"/>
      <c r="G44" s="100"/>
      <c r="H44" s="100"/>
      <c r="I44" s="100"/>
      <c r="K44" s="100"/>
      <c r="L44" s="100"/>
      <c r="M44" s="100"/>
    </row>
    <row r="45" spans="1:13" ht="15.75" x14ac:dyDescent="0.25">
      <c r="A45" s="99" t="s">
        <v>20</v>
      </c>
      <c r="B45" s="184">
        <f>(SUMIF($D$4:$D$36,"Saturday",$G$4:$G$36))/(SUMIF($D$4:$D$36,"Saturday",$H$4:$H$36))</f>
        <v>9.7340288024050388</v>
      </c>
      <c r="C45" s="144"/>
      <c r="D45" s="34"/>
      <c r="E45" s="100"/>
      <c r="G45" s="100"/>
      <c r="H45" s="100"/>
      <c r="I45" s="100"/>
      <c r="K45" s="100"/>
      <c r="L45" s="100"/>
      <c r="M45" s="100"/>
    </row>
    <row r="46" spans="1:13" ht="15.75" x14ac:dyDescent="0.25">
      <c r="A46" s="99" t="s">
        <v>21</v>
      </c>
      <c r="B46" s="184">
        <f>(SUMIF($D$4:$D$36,"Sunday",$G$4:$G$36))/(SUMIF($D$4:$D$36,"Sunday",$H$4:$H$36))</f>
        <v>12.187824772913016</v>
      </c>
      <c r="C46" s="144"/>
      <c r="D46" s="34"/>
      <c r="E46" s="100"/>
      <c r="G46" s="100"/>
      <c r="H46" s="100"/>
      <c r="I46" s="100"/>
      <c r="K46" s="100"/>
      <c r="L46" s="100"/>
      <c r="M46" s="100"/>
    </row>
    <row r="47" spans="1:13" ht="15.75" x14ac:dyDescent="0.25">
      <c r="A47" s="99" t="s">
        <v>31</v>
      </c>
      <c r="B47" s="184">
        <f>SUM(G4:G36)/SUM(H4:H36)</f>
        <v>7.5068080496773844</v>
      </c>
      <c r="C47" s="144"/>
      <c r="D47" s="34"/>
      <c r="E47" s="100"/>
      <c r="G47" s="100"/>
      <c r="H47" s="100"/>
      <c r="I47" s="100"/>
      <c r="K47" s="100"/>
      <c r="L47" s="100"/>
      <c r="M47" s="100"/>
    </row>
    <row r="48" spans="1:13" x14ac:dyDescent="0.25">
      <c r="A48" s="100"/>
      <c r="B48" s="143"/>
      <c r="C48" s="144"/>
      <c r="D48" s="34"/>
      <c r="E48" s="100"/>
      <c r="G48" s="100"/>
      <c r="H48" s="100"/>
      <c r="I48" s="100"/>
      <c r="K48" s="100"/>
      <c r="L48" s="100"/>
      <c r="M48" s="100"/>
    </row>
  </sheetData>
  <sortState xmlns:xlrd2="http://schemas.microsoft.com/office/spreadsheetml/2017/richdata2" ref="A4:M36">
    <sortCondition ref="C4:C36"/>
    <sortCondition ref="D4:D36" customList="Weekday,Saturday,Sunday,Sunday/Holiday,Reduced"/>
    <sortCondition ref="B4:B36"/>
  </sortState>
  <mergeCells count="1">
    <mergeCell ref="A2:N2"/>
  </mergeCells>
  <conditionalFormatting sqref="K4:K36">
    <cfRule type="cellIs" dxfId="27" priority="5" stopIfTrue="1" operator="greaterThan">
      <formula>1.6</formula>
    </cfRule>
    <cfRule type="cellIs" dxfId="26" priority="6" stopIfTrue="1" operator="greaterThan">
      <formula>1.35</formula>
    </cfRule>
    <cfRule type="cellIs" dxfId="25" priority="7" stopIfTrue="1" operator="greaterThan">
      <formula>1.2</formula>
    </cfRule>
  </conditionalFormatting>
  <conditionalFormatting sqref="L4:L36">
    <cfRule type="cellIs" dxfId="24" priority="1" operator="lessThan">
      <formula>15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</sheetPr>
  <dimension ref="A1:N101"/>
  <sheetViews>
    <sheetView topLeftCell="A7" workbookViewId="0">
      <selection activeCell="D96" sqref="D96"/>
    </sheetView>
  </sheetViews>
  <sheetFormatPr defaultRowHeight="15" x14ac:dyDescent="0.25"/>
  <cols>
    <col min="1" max="1" width="29.7109375" bestFit="1" customWidth="1"/>
    <col min="2" max="2" width="14.42578125" style="11" customWidth="1"/>
    <col min="3" max="3" width="21.140625" customWidth="1"/>
    <col min="4" max="5" width="14.28515625" bestFit="1" customWidth="1"/>
    <col min="6" max="6" width="15.85546875" style="9" bestFit="1" customWidth="1"/>
    <col min="7" max="7" width="14" bestFit="1" customWidth="1"/>
    <col min="8" max="8" width="16.140625" bestFit="1" customWidth="1"/>
    <col min="9" max="9" width="15.140625" customWidth="1"/>
    <col min="10" max="10" width="12.5703125" style="12" customWidth="1"/>
    <col min="11" max="11" width="10.5703125" customWidth="1"/>
    <col min="12" max="12" width="10.85546875" bestFit="1" customWidth="1"/>
    <col min="13" max="13" width="56" style="12" customWidth="1"/>
    <col min="17" max="18" width="12.7109375" bestFit="1" customWidth="1"/>
  </cols>
  <sheetData>
    <row r="1" spans="1:14" ht="18.75" x14ac:dyDescent="0.3">
      <c r="A1" s="14" t="s">
        <v>36</v>
      </c>
      <c r="B1" s="100"/>
      <c r="C1" s="100"/>
      <c r="D1" s="100"/>
      <c r="E1" s="100"/>
      <c r="F1" s="100"/>
      <c r="G1" s="100"/>
      <c r="H1" s="100"/>
      <c r="I1" s="100"/>
      <c r="J1" s="3"/>
      <c r="K1" s="3"/>
      <c r="L1" s="3"/>
      <c r="M1" s="101"/>
      <c r="N1" s="100"/>
    </row>
    <row r="2" spans="1:14" ht="47.25" thickBot="1" x14ac:dyDescent="0.75">
      <c r="A2" s="194" t="s">
        <v>37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</row>
    <row r="3" spans="1:14" ht="72.75" thickBot="1" x14ac:dyDescent="0.3">
      <c r="A3" s="50" t="s">
        <v>2</v>
      </c>
      <c r="B3" s="51" t="s">
        <v>3</v>
      </c>
      <c r="C3" s="52" t="s">
        <v>4</v>
      </c>
      <c r="D3" s="52" t="s">
        <v>5</v>
      </c>
      <c r="E3" s="53" t="s">
        <v>6</v>
      </c>
      <c r="F3" s="53" t="s">
        <v>7</v>
      </c>
      <c r="G3" s="53" t="s">
        <v>8</v>
      </c>
      <c r="H3" s="54" t="s">
        <v>9</v>
      </c>
      <c r="I3" s="54" t="s">
        <v>34</v>
      </c>
      <c r="J3" s="55" t="s">
        <v>11</v>
      </c>
      <c r="K3" s="55" t="s">
        <v>12</v>
      </c>
      <c r="L3" s="179" t="s">
        <v>13</v>
      </c>
      <c r="M3" s="57" t="s">
        <v>14</v>
      </c>
      <c r="N3" s="100"/>
    </row>
    <row r="4" spans="1:14" ht="15.75" x14ac:dyDescent="0.25">
      <c r="A4" s="23" t="s">
        <v>18</v>
      </c>
      <c r="B4" s="123">
        <v>219</v>
      </c>
      <c r="C4" s="123" t="s">
        <v>38</v>
      </c>
      <c r="D4" s="123" t="s">
        <v>17</v>
      </c>
      <c r="E4" s="137">
        <v>1049230.29</v>
      </c>
      <c r="F4" s="137">
        <v>175567.22</v>
      </c>
      <c r="G4" s="137">
        <f>E4-F4</f>
        <v>873663.07000000007</v>
      </c>
      <c r="H4" s="157">
        <v>148464</v>
      </c>
      <c r="I4" s="157">
        <v>13335</v>
      </c>
      <c r="J4" s="24">
        <f t="shared" ref="J4:J43" si="0">+G4/H4</f>
        <v>5.8846795856234513</v>
      </c>
      <c r="K4" s="48">
        <f t="shared" ref="K4:K35" si="1">+IF(D4="Weekday",J4/$J$85,IF(D4="Saturday",J4/$J$86,IF(D4="Sunday",J4/$J$87,"NA")))</f>
        <v>0.50253455043752782</v>
      </c>
      <c r="L4" s="73">
        <f>ROUND(H4/I4,1)</f>
        <v>11.1</v>
      </c>
      <c r="M4" s="38"/>
      <c r="N4" s="100"/>
    </row>
    <row r="5" spans="1:14" ht="15.75" x14ac:dyDescent="0.25">
      <c r="A5" s="25" t="s">
        <v>18</v>
      </c>
      <c r="B5" s="6">
        <v>219</v>
      </c>
      <c r="C5" s="6" t="s">
        <v>38</v>
      </c>
      <c r="D5" s="6" t="s">
        <v>20</v>
      </c>
      <c r="E5" s="138">
        <v>101298.68</v>
      </c>
      <c r="F5" s="138">
        <v>13239.92</v>
      </c>
      <c r="G5" s="138">
        <f t="shared" ref="G5:G68" si="2">E5-F5</f>
        <v>88058.76</v>
      </c>
      <c r="H5" s="154">
        <v>11808</v>
      </c>
      <c r="I5" s="154">
        <v>1309</v>
      </c>
      <c r="J5" s="27">
        <f t="shared" si="0"/>
        <v>7.4575508130081296</v>
      </c>
      <c r="K5" s="46">
        <f t="shared" si="1"/>
        <v>0.67185142459532698</v>
      </c>
      <c r="L5" s="69">
        <f t="shared" ref="L5:L80" si="3">ROUND(H5/I5,1)</f>
        <v>9</v>
      </c>
      <c r="M5" s="39"/>
      <c r="N5" s="100"/>
    </row>
    <row r="6" spans="1:14" ht="15.75" x14ac:dyDescent="0.25">
      <c r="A6" s="25" t="s">
        <v>18</v>
      </c>
      <c r="B6" s="6">
        <v>223</v>
      </c>
      <c r="C6" s="6" t="s">
        <v>38</v>
      </c>
      <c r="D6" s="6" t="s">
        <v>17</v>
      </c>
      <c r="E6" s="138">
        <v>230503</v>
      </c>
      <c r="F6" s="138">
        <v>40064.79</v>
      </c>
      <c r="G6" s="138">
        <f t="shared" si="2"/>
        <v>190438.21</v>
      </c>
      <c r="H6" s="154">
        <v>33985</v>
      </c>
      <c r="I6" s="154">
        <v>2642</v>
      </c>
      <c r="J6" s="27">
        <f t="shared" si="0"/>
        <v>5.6035959982345149</v>
      </c>
      <c r="K6" s="46">
        <f t="shared" si="1"/>
        <v>0.47853082820106868</v>
      </c>
      <c r="L6" s="69">
        <f t="shared" si="3"/>
        <v>12.9</v>
      </c>
      <c r="M6" s="39"/>
      <c r="N6" s="100"/>
    </row>
    <row r="7" spans="1:14" ht="15.75" x14ac:dyDescent="0.25">
      <c r="A7" s="25" t="s">
        <v>18</v>
      </c>
      <c r="B7" s="6">
        <v>225</v>
      </c>
      <c r="C7" s="6" t="s">
        <v>38</v>
      </c>
      <c r="D7" s="6" t="s">
        <v>17</v>
      </c>
      <c r="E7" s="138">
        <v>206692.29</v>
      </c>
      <c r="F7" s="138">
        <v>24115.29</v>
      </c>
      <c r="G7" s="138">
        <f t="shared" si="2"/>
        <v>182577</v>
      </c>
      <c r="H7" s="154">
        <v>23529</v>
      </c>
      <c r="I7" s="154">
        <v>2311</v>
      </c>
      <c r="J7" s="27">
        <f t="shared" si="0"/>
        <v>7.7596582940201451</v>
      </c>
      <c r="K7" s="46">
        <f t="shared" si="1"/>
        <v>0.66265228813152388</v>
      </c>
      <c r="L7" s="69">
        <f t="shared" si="3"/>
        <v>10.199999999999999</v>
      </c>
      <c r="M7" s="39"/>
      <c r="N7" s="100"/>
    </row>
    <row r="8" spans="1:14" ht="15.75" x14ac:dyDescent="0.25">
      <c r="A8" s="25" t="s">
        <v>18</v>
      </c>
      <c r="B8" s="6">
        <v>225</v>
      </c>
      <c r="C8" s="6" t="s">
        <v>38</v>
      </c>
      <c r="D8" s="6" t="s">
        <v>20</v>
      </c>
      <c r="E8" s="138">
        <v>29968.06</v>
      </c>
      <c r="F8" s="138">
        <v>1678.34</v>
      </c>
      <c r="G8" s="138">
        <f t="shared" si="2"/>
        <v>28289.72</v>
      </c>
      <c r="H8" s="154">
        <v>1970</v>
      </c>
      <c r="I8" s="154">
        <v>329</v>
      </c>
      <c r="J8" s="27">
        <f t="shared" si="0"/>
        <v>14.360263959390863</v>
      </c>
      <c r="K8" s="46">
        <f t="shared" si="1"/>
        <v>1.2937174738189967</v>
      </c>
      <c r="L8" s="69">
        <f t="shared" si="3"/>
        <v>6</v>
      </c>
      <c r="M8" s="39"/>
      <c r="N8" s="100"/>
    </row>
    <row r="9" spans="1:14" ht="15.75" x14ac:dyDescent="0.25">
      <c r="A9" s="25" t="s">
        <v>18</v>
      </c>
      <c r="B9" s="6">
        <v>227</v>
      </c>
      <c r="C9" s="6" t="s">
        <v>38</v>
      </c>
      <c r="D9" s="6" t="s">
        <v>17</v>
      </c>
      <c r="E9" s="138">
        <v>223160.24</v>
      </c>
      <c r="F9" s="138">
        <v>21097.16</v>
      </c>
      <c r="G9" s="138">
        <f t="shared" si="2"/>
        <v>202063.08</v>
      </c>
      <c r="H9" s="154">
        <v>20155</v>
      </c>
      <c r="I9" s="154">
        <v>2388</v>
      </c>
      <c r="J9" s="27">
        <f t="shared" si="0"/>
        <v>10.025456710493673</v>
      </c>
      <c r="K9" s="46">
        <f t="shared" si="1"/>
        <v>0.85614489414975847</v>
      </c>
      <c r="L9" s="69">
        <f t="shared" si="3"/>
        <v>8.4</v>
      </c>
      <c r="M9" s="39"/>
      <c r="N9" s="100"/>
    </row>
    <row r="10" spans="1:14" ht="15.75" x14ac:dyDescent="0.25">
      <c r="A10" s="25" t="s">
        <v>18</v>
      </c>
      <c r="B10" s="6">
        <v>227</v>
      </c>
      <c r="C10" s="6" t="s">
        <v>38</v>
      </c>
      <c r="D10" s="6" t="s">
        <v>20</v>
      </c>
      <c r="E10" s="138">
        <v>29968.06</v>
      </c>
      <c r="F10" s="138">
        <v>1914.7</v>
      </c>
      <c r="G10" s="138">
        <f t="shared" si="2"/>
        <v>28053.360000000001</v>
      </c>
      <c r="H10" s="154">
        <v>1790</v>
      </c>
      <c r="I10" s="154">
        <v>329</v>
      </c>
      <c r="J10" s="27">
        <f t="shared" si="0"/>
        <v>15.672268156424581</v>
      </c>
      <c r="K10" s="46">
        <f t="shared" si="1"/>
        <v>1.4119160501283408</v>
      </c>
      <c r="L10" s="69">
        <f t="shared" si="3"/>
        <v>5.4</v>
      </c>
      <c r="M10" s="39"/>
      <c r="N10" s="100"/>
    </row>
    <row r="11" spans="1:14" ht="15.75" x14ac:dyDescent="0.25">
      <c r="A11" s="25" t="s">
        <v>15</v>
      </c>
      <c r="B11" s="6">
        <v>415</v>
      </c>
      <c r="C11" s="6" t="s">
        <v>38</v>
      </c>
      <c r="D11" s="6" t="s">
        <v>17</v>
      </c>
      <c r="E11" s="138">
        <v>62660.620594074586</v>
      </c>
      <c r="F11" s="138">
        <v>1828.4371238285728</v>
      </c>
      <c r="G11" s="138">
        <f t="shared" si="2"/>
        <v>60832.183470246011</v>
      </c>
      <c r="H11" s="154">
        <v>2492.5756497540478</v>
      </c>
      <c r="I11" s="154">
        <v>270.70999999999873</v>
      </c>
      <c r="J11" s="27">
        <f t="shared" ref="J11:J28" si="4">+G11/H11</f>
        <v>24.405350937392235</v>
      </c>
      <c r="K11" s="46">
        <f t="shared" si="1"/>
        <v>2.0841461090855877</v>
      </c>
      <c r="L11" s="69">
        <f t="shared" ref="L11:L28" si="5">ROUND(H11/I11,1)</f>
        <v>9.1999999999999993</v>
      </c>
      <c r="M11" s="39"/>
      <c r="N11" s="100"/>
    </row>
    <row r="12" spans="1:14" ht="15.75" x14ac:dyDescent="0.25">
      <c r="A12" s="25" t="s">
        <v>19</v>
      </c>
      <c r="B12" s="6">
        <v>420</v>
      </c>
      <c r="C12" s="6" t="s">
        <v>38</v>
      </c>
      <c r="D12" s="6" t="s">
        <v>17</v>
      </c>
      <c r="E12" s="138">
        <v>440895.45500323758</v>
      </c>
      <c r="F12" s="138">
        <v>18281.130459374886</v>
      </c>
      <c r="G12" s="138">
        <f t="shared" si="2"/>
        <v>422614.32454386272</v>
      </c>
      <c r="H12" s="154">
        <v>16748</v>
      </c>
      <c r="I12" s="154">
        <v>4683.03</v>
      </c>
      <c r="J12" s="27">
        <f t="shared" si="4"/>
        <v>25.23371892428127</v>
      </c>
      <c r="K12" s="46">
        <f t="shared" si="1"/>
        <v>2.1548863299984005</v>
      </c>
      <c r="L12" s="69">
        <f t="shared" si="5"/>
        <v>3.6</v>
      </c>
      <c r="M12" s="39"/>
      <c r="N12" s="100"/>
    </row>
    <row r="13" spans="1:14" s="100" customFormat="1" ht="15.75" x14ac:dyDescent="0.25">
      <c r="A13" s="25" t="s">
        <v>19</v>
      </c>
      <c r="B13" s="6">
        <v>420</v>
      </c>
      <c r="C13" s="6" t="s">
        <v>38</v>
      </c>
      <c r="D13" s="6" t="s">
        <v>20</v>
      </c>
      <c r="E13" s="138">
        <v>38722.70923839647</v>
      </c>
      <c r="F13" s="138">
        <v>830.31874599422076</v>
      </c>
      <c r="G13" s="138">
        <f t="shared" si="2"/>
        <v>37892.39049240225</v>
      </c>
      <c r="H13" s="154">
        <v>921</v>
      </c>
      <c r="I13" s="154">
        <v>270.21599999999995</v>
      </c>
      <c r="J13" s="27">
        <f t="shared" si="4"/>
        <v>41.142660686647396</v>
      </c>
      <c r="K13" s="46">
        <f t="shared" si="1"/>
        <v>3.7065460078060717</v>
      </c>
      <c r="L13" s="69">
        <f t="shared" si="5"/>
        <v>3.4</v>
      </c>
      <c r="M13" s="39"/>
    </row>
    <row r="14" spans="1:14" s="100" customFormat="1" ht="15.75" x14ac:dyDescent="0.25">
      <c r="A14" s="25" t="s">
        <v>19</v>
      </c>
      <c r="B14" s="6">
        <v>420</v>
      </c>
      <c r="C14" s="6" t="s">
        <v>38</v>
      </c>
      <c r="D14" s="6" t="s">
        <v>21</v>
      </c>
      <c r="E14" s="138">
        <v>41591.075134721024</v>
      </c>
      <c r="F14" s="138">
        <v>647.80367691704998</v>
      </c>
      <c r="G14" s="138">
        <f t="shared" si="2"/>
        <v>40943.271457803974</v>
      </c>
      <c r="H14" s="154">
        <v>718</v>
      </c>
      <c r="I14" s="154">
        <v>290.23199999999991</v>
      </c>
      <c r="J14" s="27">
        <f t="shared" si="4"/>
        <v>57.024054955158739</v>
      </c>
      <c r="K14" s="46">
        <f t="shared" si="1"/>
        <v>3.8451823975157611</v>
      </c>
      <c r="L14" s="69">
        <f t="shared" si="5"/>
        <v>2.5</v>
      </c>
      <c r="M14" s="39"/>
    </row>
    <row r="15" spans="1:14" s="100" customFormat="1" ht="15.75" x14ac:dyDescent="0.25">
      <c r="A15" s="25" t="s">
        <v>19</v>
      </c>
      <c r="B15" s="6">
        <v>421</v>
      </c>
      <c r="C15" s="6" t="s">
        <v>38</v>
      </c>
      <c r="D15" s="6" t="s">
        <v>17</v>
      </c>
      <c r="E15" s="138">
        <v>106650.52261312288</v>
      </c>
      <c r="F15" s="138">
        <v>3137.7201682877076</v>
      </c>
      <c r="G15" s="138">
        <f t="shared" si="2"/>
        <v>103512.80244483518</v>
      </c>
      <c r="H15" s="154">
        <v>4429</v>
      </c>
      <c r="I15" s="154">
        <v>1164.3059999999998</v>
      </c>
      <c r="J15" s="27">
        <f t="shared" si="4"/>
        <v>23.371596849138673</v>
      </c>
      <c r="K15" s="46">
        <f t="shared" si="1"/>
        <v>1.9958665114550531</v>
      </c>
      <c r="L15" s="69">
        <f t="shared" si="5"/>
        <v>3.8</v>
      </c>
      <c r="M15" s="39"/>
    </row>
    <row r="16" spans="1:14" s="100" customFormat="1" ht="15.75" x14ac:dyDescent="0.25">
      <c r="A16" s="25" t="s">
        <v>19</v>
      </c>
      <c r="B16" s="6">
        <v>426</v>
      </c>
      <c r="C16" s="6" t="s">
        <v>38</v>
      </c>
      <c r="D16" s="6" t="s">
        <v>17</v>
      </c>
      <c r="E16" s="138">
        <v>129692.37196631078</v>
      </c>
      <c r="F16" s="138">
        <v>10994.101018743877</v>
      </c>
      <c r="G16" s="138">
        <f t="shared" si="2"/>
        <v>118698.2709475669</v>
      </c>
      <c r="H16" s="154">
        <v>7307</v>
      </c>
      <c r="I16" s="154">
        <v>810.61199999999985</v>
      </c>
      <c r="J16" s="27">
        <f t="shared" si="4"/>
        <v>16.244460236426288</v>
      </c>
      <c r="K16" s="46">
        <f t="shared" si="1"/>
        <v>1.3872297383797001</v>
      </c>
      <c r="L16" s="69">
        <f t="shared" si="5"/>
        <v>9</v>
      </c>
      <c r="M16" s="39"/>
    </row>
    <row r="17" spans="1:13" s="100" customFormat="1" ht="15.75" x14ac:dyDescent="0.25">
      <c r="A17" s="25" t="s">
        <v>19</v>
      </c>
      <c r="B17" s="6">
        <v>436</v>
      </c>
      <c r="C17" s="6" t="s">
        <v>38</v>
      </c>
      <c r="D17" s="6" t="s">
        <v>17</v>
      </c>
      <c r="E17" s="138">
        <v>251177.05138735287</v>
      </c>
      <c r="F17" s="138">
        <v>34719.417532809945</v>
      </c>
      <c r="G17" s="138">
        <f t="shared" si="2"/>
        <v>216457.63385454292</v>
      </c>
      <c r="H17" s="154">
        <v>23582</v>
      </c>
      <c r="I17" s="154">
        <v>1134.452</v>
      </c>
      <c r="J17" s="27">
        <f t="shared" si="4"/>
        <v>9.1789345201655035</v>
      </c>
      <c r="K17" s="46">
        <f t="shared" si="1"/>
        <v>0.78385435697399686</v>
      </c>
      <c r="L17" s="69">
        <f t="shared" si="5"/>
        <v>20.8</v>
      </c>
      <c r="M17" s="39"/>
    </row>
    <row r="18" spans="1:13" s="100" customFormat="1" ht="15.75" x14ac:dyDescent="0.25">
      <c r="A18" s="25" t="s">
        <v>19</v>
      </c>
      <c r="B18" s="6">
        <v>440</v>
      </c>
      <c r="C18" s="6" t="s">
        <v>38</v>
      </c>
      <c r="D18" s="6" t="s">
        <v>17</v>
      </c>
      <c r="E18" s="138">
        <v>689820.71890280989</v>
      </c>
      <c r="F18" s="138">
        <v>42787.044549390819</v>
      </c>
      <c r="G18" s="138">
        <f t="shared" si="2"/>
        <v>647033.6743534191</v>
      </c>
      <c r="H18" s="154">
        <v>35143</v>
      </c>
      <c r="I18" s="154">
        <v>5182.7049999999999</v>
      </c>
      <c r="J18" s="27">
        <f t="shared" si="4"/>
        <v>18.411452475696983</v>
      </c>
      <c r="K18" s="46">
        <f t="shared" si="1"/>
        <v>1.5722845837486747</v>
      </c>
      <c r="L18" s="69">
        <f>ROUND(H18/I18,1)</f>
        <v>6.8</v>
      </c>
      <c r="M18" s="39"/>
    </row>
    <row r="19" spans="1:13" s="100" customFormat="1" ht="15.75" x14ac:dyDescent="0.25">
      <c r="A19" s="25" t="s">
        <v>19</v>
      </c>
      <c r="B19" s="6">
        <v>440</v>
      </c>
      <c r="C19" s="6" t="s">
        <v>38</v>
      </c>
      <c r="D19" s="6" t="s">
        <v>20</v>
      </c>
      <c r="E19" s="138">
        <v>110515.70873850831</v>
      </c>
      <c r="F19" s="138">
        <v>3842.9293581854918</v>
      </c>
      <c r="G19" s="138">
        <f t="shared" si="2"/>
        <v>106672.77938032283</v>
      </c>
      <c r="H19" s="154">
        <v>4366</v>
      </c>
      <c r="I19" s="154">
        <v>847.09800000000018</v>
      </c>
      <c r="J19" s="27">
        <f t="shared" si="4"/>
        <v>24.432610943729461</v>
      </c>
      <c r="K19" s="46">
        <f t="shared" si="1"/>
        <v>2.2011361210567082</v>
      </c>
      <c r="L19" s="69">
        <f t="shared" si="5"/>
        <v>5.2</v>
      </c>
      <c r="M19" s="39"/>
    </row>
    <row r="20" spans="1:13" s="100" customFormat="1" ht="15.75" x14ac:dyDescent="0.25">
      <c r="A20" s="25" t="s">
        <v>19</v>
      </c>
      <c r="B20" s="6">
        <v>440</v>
      </c>
      <c r="C20" s="6" t="s">
        <v>38</v>
      </c>
      <c r="D20" s="6" t="s">
        <v>21</v>
      </c>
      <c r="E20" s="138">
        <v>118682.17600422006</v>
      </c>
      <c r="F20" s="138">
        <v>3511.4017604812634</v>
      </c>
      <c r="G20" s="138">
        <f t="shared" si="2"/>
        <v>115170.77424373879</v>
      </c>
      <c r="H20" s="154">
        <v>3610</v>
      </c>
      <c r="I20" s="154">
        <v>909.84600000000023</v>
      </c>
      <c r="J20" s="27">
        <f t="shared" si="4"/>
        <v>31.903261563362548</v>
      </c>
      <c r="K20" s="46">
        <f t="shared" si="1"/>
        <v>2.151265108790462</v>
      </c>
      <c r="L20" s="69">
        <f t="shared" si="5"/>
        <v>4</v>
      </c>
      <c r="M20" s="39"/>
    </row>
    <row r="21" spans="1:13" s="100" customFormat="1" ht="15.75" x14ac:dyDescent="0.25">
      <c r="A21" s="25" t="s">
        <v>19</v>
      </c>
      <c r="B21" s="6">
        <v>442</v>
      </c>
      <c r="C21" s="6" t="s">
        <v>38</v>
      </c>
      <c r="D21" s="6" t="s">
        <v>17</v>
      </c>
      <c r="E21" s="138">
        <v>328691.74838729494</v>
      </c>
      <c r="F21" s="138">
        <v>21475.157125892714</v>
      </c>
      <c r="G21" s="138">
        <f t="shared" si="2"/>
        <v>307216.59126140224</v>
      </c>
      <c r="H21" s="154">
        <v>23801</v>
      </c>
      <c r="I21" s="154">
        <v>3906.572999999999</v>
      </c>
      <c r="J21" s="27">
        <f t="shared" si="4"/>
        <v>12.907717795949845</v>
      </c>
      <c r="K21" s="46">
        <f t="shared" si="1"/>
        <v>1.102281622198962</v>
      </c>
      <c r="L21" s="69">
        <f t="shared" si="5"/>
        <v>6.1</v>
      </c>
      <c r="M21" s="39"/>
    </row>
    <row r="22" spans="1:13" s="100" customFormat="1" ht="15.75" x14ac:dyDescent="0.25">
      <c r="A22" s="25" t="s">
        <v>19</v>
      </c>
      <c r="B22" s="6">
        <v>442</v>
      </c>
      <c r="C22" s="6" t="s">
        <v>38</v>
      </c>
      <c r="D22" s="6" t="s">
        <v>20</v>
      </c>
      <c r="E22" s="138">
        <v>38327.591413160531</v>
      </c>
      <c r="F22" s="138">
        <v>2384.9169694248776</v>
      </c>
      <c r="G22" s="138">
        <f t="shared" si="2"/>
        <v>35942.674443735654</v>
      </c>
      <c r="H22" s="154">
        <v>2336</v>
      </c>
      <c r="I22" s="154">
        <v>303.96599999999995</v>
      </c>
      <c r="J22" s="27">
        <f t="shared" si="4"/>
        <v>15.386418854338892</v>
      </c>
      <c r="K22" s="46">
        <f t="shared" si="1"/>
        <v>1.3861638607512516</v>
      </c>
      <c r="L22" s="69">
        <f t="shared" si="5"/>
        <v>7.7</v>
      </c>
      <c r="M22" s="39"/>
    </row>
    <row r="23" spans="1:13" ht="15.75" x14ac:dyDescent="0.25">
      <c r="A23" s="25" t="s">
        <v>19</v>
      </c>
      <c r="B23" s="6">
        <v>442</v>
      </c>
      <c r="C23" s="6" t="s">
        <v>38</v>
      </c>
      <c r="D23" s="6" t="s">
        <v>21</v>
      </c>
      <c r="E23" s="138">
        <v>41170.167245463577</v>
      </c>
      <c r="F23" s="138">
        <v>1798.1009147084696</v>
      </c>
      <c r="G23" s="138">
        <f t="shared" si="2"/>
        <v>39372.066330755108</v>
      </c>
      <c r="H23" s="154">
        <v>1855</v>
      </c>
      <c r="I23" s="154">
        <v>326.48199999999991</v>
      </c>
      <c r="J23" s="27">
        <f t="shared" si="4"/>
        <v>21.224833601485233</v>
      </c>
      <c r="K23" s="46">
        <f t="shared" si="1"/>
        <v>1.4312092785896988</v>
      </c>
      <c r="L23" s="69">
        <f t="shared" si="5"/>
        <v>5.7</v>
      </c>
      <c r="M23" s="39"/>
    </row>
    <row r="24" spans="1:13" ht="15.75" x14ac:dyDescent="0.25">
      <c r="A24" s="25" t="s">
        <v>19</v>
      </c>
      <c r="B24" s="6">
        <v>444</v>
      </c>
      <c r="C24" s="6" t="s">
        <v>38</v>
      </c>
      <c r="D24" s="6" t="s">
        <v>17</v>
      </c>
      <c r="E24" s="138">
        <v>1770440.2696252801</v>
      </c>
      <c r="F24" s="138">
        <v>205434.65456817221</v>
      </c>
      <c r="G24" s="138">
        <f t="shared" si="2"/>
        <v>1565005.6150571078</v>
      </c>
      <c r="H24" s="154">
        <v>191259</v>
      </c>
      <c r="I24" s="154">
        <v>14040.740999999993</v>
      </c>
      <c r="J24" s="27">
        <f t="shared" si="4"/>
        <v>8.1826508298020375</v>
      </c>
      <c r="K24" s="46">
        <f t="shared" si="1"/>
        <v>0.69877462252792799</v>
      </c>
      <c r="L24" s="69">
        <f t="shared" si="5"/>
        <v>13.6</v>
      </c>
      <c r="M24" s="39"/>
    </row>
    <row r="25" spans="1:13" ht="15.75" x14ac:dyDescent="0.25">
      <c r="A25" s="25" t="s">
        <v>19</v>
      </c>
      <c r="B25" s="6">
        <v>444</v>
      </c>
      <c r="C25" s="6" t="s">
        <v>38</v>
      </c>
      <c r="D25" s="6" t="s">
        <v>20</v>
      </c>
      <c r="E25" s="138">
        <v>180728.67193923873</v>
      </c>
      <c r="F25" s="138">
        <v>22376.403787306175</v>
      </c>
      <c r="G25" s="138">
        <f t="shared" si="2"/>
        <v>158352.26815193257</v>
      </c>
      <c r="H25" s="154">
        <v>22650</v>
      </c>
      <c r="I25" s="154">
        <v>1293.0840000000003</v>
      </c>
      <c r="J25" s="27">
        <f t="shared" si="4"/>
        <v>6.9912701170831157</v>
      </c>
      <c r="K25" s="46">
        <f t="shared" si="1"/>
        <v>0.62984415469217259</v>
      </c>
      <c r="L25" s="69">
        <f t="shared" si="5"/>
        <v>17.5</v>
      </c>
      <c r="M25" s="39"/>
    </row>
    <row r="26" spans="1:13" ht="15.75" x14ac:dyDescent="0.25">
      <c r="A26" s="25" t="s">
        <v>19</v>
      </c>
      <c r="B26" s="6">
        <v>444</v>
      </c>
      <c r="C26" s="6" t="s">
        <v>38</v>
      </c>
      <c r="D26" s="6" t="s">
        <v>21</v>
      </c>
      <c r="E26" s="138">
        <v>194117.61599892782</v>
      </c>
      <c r="F26" s="138">
        <v>19225.118118218179</v>
      </c>
      <c r="G26" s="138">
        <f t="shared" si="2"/>
        <v>174892.49788070965</v>
      </c>
      <c r="H26" s="154">
        <v>19725</v>
      </c>
      <c r="I26" s="154">
        <v>1388.8679999999999</v>
      </c>
      <c r="J26" s="27">
        <f t="shared" si="4"/>
        <v>8.86653981651253</v>
      </c>
      <c r="K26" s="46">
        <f t="shared" si="1"/>
        <v>0.59787861203725756</v>
      </c>
      <c r="L26" s="69">
        <f t="shared" si="5"/>
        <v>14.2</v>
      </c>
      <c r="M26" s="39"/>
    </row>
    <row r="27" spans="1:13" ht="15.75" x14ac:dyDescent="0.25">
      <c r="A27" s="25" t="s">
        <v>19</v>
      </c>
      <c r="B27" s="6">
        <v>445</v>
      </c>
      <c r="C27" s="6" t="s">
        <v>38</v>
      </c>
      <c r="D27" s="6" t="s">
        <v>20</v>
      </c>
      <c r="E27" s="138">
        <v>104779.49788166565</v>
      </c>
      <c r="F27" s="138">
        <v>6022.0883281608903</v>
      </c>
      <c r="G27" s="138">
        <f t="shared" si="2"/>
        <v>98757.409553504767</v>
      </c>
      <c r="H27" s="154">
        <v>7287</v>
      </c>
      <c r="I27" s="154">
        <v>829.548</v>
      </c>
      <c r="J27" s="27">
        <f t="shared" si="4"/>
        <v>13.552546940236692</v>
      </c>
      <c r="K27" s="46">
        <f t="shared" si="1"/>
        <v>1.2209501747960985</v>
      </c>
      <c r="L27" s="69">
        <f t="shared" si="5"/>
        <v>8.8000000000000007</v>
      </c>
      <c r="M27" s="39"/>
    </row>
    <row r="28" spans="1:13" ht="15.75" x14ac:dyDescent="0.25">
      <c r="A28" s="25" t="s">
        <v>19</v>
      </c>
      <c r="B28" s="6">
        <v>445</v>
      </c>
      <c r="C28" s="6" t="s">
        <v>38</v>
      </c>
      <c r="D28" s="6" t="s">
        <v>21</v>
      </c>
      <c r="E28" s="138">
        <v>112538.12663382404</v>
      </c>
      <c r="F28" s="138">
        <v>5187.9738253594451</v>
      </c>
      <c r="G28" s="138">
        <f t="shared" si="2"/>
        <v>107350.1528084646</v>
      </c>
      <c r="H28" s="154">
        <v>6473</v>
      </c>
      <c r="I28" s="154">
        <v>890.99600000000009</v>
      </c>
      <c r="J28" s="27">
        <f t="shared" si="4"/>
        <v>16.584296741613564</v>
      </c>
      <c r="K28" s="46">
        <f t="shared" si="1"/>
        <v>1.1182937789355067</v>
      </c>
      <c r="L28" s="69">
        <f t="shared" si="5"/>
        <v>7.3</v>
      </c>
      <c r="M28" s="39"/>
    </row>
    <row r="29" spans="1:13" ht="15.75" x14ac:dyDescent="0.25">
      <c r="A29" s="25" t="s">
        <v>19</v>
      </c>
      <c r="B29" s="6">
        <v>446</v>
      </c>
      <c r="C29" s="6" t="s">
        <v>38</v>
      </c>
      <c r="D29" s="6" t="s">
        <v>17</v>
      </c>
      <c r="E29" s="138">
        <v>954155.15277256165</v>
      </c>
      <c r="F29" s="138">
        <v>82373.862935247656</v>
      </c>
      <c r="G29" s="138">
        <f t="shared" si="2"/>
        <v>871781.28983731405</v>
      </c>
      <c r="H29" s="154">
        <v>69249</v>
      </c>
      <c r="I29" s="154">
        <v>7293.9069999999983</v>
      </c>
      <c r="J29" s="27">
        <f t="shared" si="0"/>
        <v>12.589081284023077</v>
      </c>
      <c r="K29" s="46">
        <f t="shared" si="1"/>
        <v>1.0750709892419366</v>
      </c>
      <c r="L29" s="69">
        <f t="shared" si="3"/>
        <v>9.5</v>
      </c>
      <c r="M29" s="39"/>
    </row>
    <row r="30" spans="1:13" ht="15.75" x14ac:dyDescent="0.25">
      <c r="A30" s="25" t="s">
        <v>19</v>
      </c>
      <c r="B30" s="6">
        <v>489</v>
      </c>
      <c r="C30" s="6" t="s">
        <v>38</v>
      </c>
      <c r="D30" s="6" t="s">
        <v>17</v>
      </c>
      <c r="E30" s="138">
        <v>211527.14510920117</v>
      </c>
      <c r="F30" s="138">
        <v>32030.887032558916</v>
      </c>
      <c r="G30" s="138">
        <f t="shared" si="2"/>
        <v>179496.25807664226</v>
      </c>
      <c r="H30" s="154">
        <v>16441</v>
      </c>
      <c r="I30" s="154">
        <v>1264.4939999999999</v>
      </c>
      <c r="J30" s="27">
        <f t="shared" si="0"/>
        <v>10.917599785696872</v>
      </c>
      <c r="K30" s="46">
        <f t="shared" si="1"/>
        <v>0.9323313224335501</v>
      </c>
      <c r="L30" s="69">
        <f t="shared" si="3"/>
        <v>13</v>
      </c>
      <c r="M30" s="39"/>
    </row>
    <row r="31" spans="1:13" ht="15.75" x14ac:dyDescent="0.25">
      <c r="A31" s="25" t="s">
        <v>19</v>
      </c>
      <c r="B31" s="6">
        <v>497</v>
      </c>
      <c r="C31" s="6" t="s">
        <v>38</v>
      </c>
      <c r="D31" s="6" t="s">
        <v>17</v>
      </c>
      <c r="E31" s="138">
        <v>304770.68569203001</v>
      </c>
      <c r="F31" s="138">
        <v>15367.575455530052</v>
      </c>
      <c r="G31" s="138">
        <f t="shared" si="2"/>
        <v>289403.11023649992</v>
      </c>
      <c r="H31" s="154">
        <v>15982</v>
      </c>
      <c r="I31" s="154">
        <v>3210.317</v>
      </c>
      <c r="J31" s="27">
        <f t="shared" si="0"/>
        <v>18.108065963990736</v>
      </c>
      <c r="K31" s="46">
        <f t="shared" si="1"/>
        <v>1.5463762565320867</v>
      </c>
      <c r="L31" s="69">
        <f t="shared" si="3"/>
        <v>5</v>
      </c>
      <c r="M31" s="39"/>
    </row>
    <row r="32" spans="1:13" ht="15.75" x14ac:dyDescent="0.25">
      <c r="A32" s="25" t="s">
        <v>19</v>
      </c>
      <c r="B32" s="6">
        <v>499</v>
      </c>
      <c r="C32" s="6" t="s">
        <v>38</v>
      </c>
      <c r="D32" s="6" t="s">
        <v>17</v>
      </c>
      <c r="E32" s="138">
        <v>296007.02852714702</v>
      </c>
      <c r="F32" s="138">
        <v>15336.56356425842</v>
      </c>
      <c r="G32" s="138">
        <f t="shared" si="2"/>
        <v>280670.46496288863</v>
      </c>
      <c r="H32" s="154">
        <v>15830</v>
      </c>
      <c r="I32" s="154">
        <v>3070.4079999999985</v>
      </c>
      <c r="J32" s="27">
        <f t="shared" si="0"/>
        <v>17.730288374155947</v>
      </c>
      <c r="K32" s="46">
        <f t="shared" si="1"/>
        <v>1.5141151472379117</v>
      </c>
      <c r="L32" s="69">
        <f t="shared" si="3"/>
        <v>5.2</v>
      </c>
      <c r="M32" s="39"/>
    </row>
    <row r="33" spans="1:13" ht="15.75" x14ac:dyDescent="0.25">
      <c r="A33" s="25" t="s">
        <v>15</v>
      </c>
      <c r="B33" s="6">
        <v>515</v>
      </c>
      <c r="C33" s="6" t="s">
        <v>38</v>
      </c>
      <c r="D33" s="6" t="s">
        <v>17</v>
      </c>
      <c r="E33" s="138">
        <v>3249275.3822744186</v>
      </c>
      <c r="F33" s="138">
        <v>308096.49600107531</v>
      </c>
      <c r="G33" s="138">
        <f t="shared" si="2"/>
        <v>2941178.8862733431</v>
      </c>
      <c r="H33" s="154">
        <v>358860.35875635018</v>
      </c>
      <c r="I33" s="154">
        <v>14819.029999999964</v>
      </c>
      <c r="J33" s="27">
        <f t="shared" si="0"/>
        <v>8.1958868247976913</v>
      </c>
      <c r="K33" s="46">
        <f t="shared" si="1"/>
        <v>0.69990493806982845</v>
      </c>
      <c r="L33" s="69">
        <f t="shared" si="3"/>
        <v>24.2</v>
      </c>
      <c r="M33" s="39"/>
    </row>
    <row r="34" spans="1:13" ht="15.75" x14ac:dyDescent="0.25">
      <c r="A34" s="25" t="s">
        <v>15</v>
      </c>
      <c r="B34" s="6">
        <v>515</v>
      </c>
      <c r="C34" s="6" t="s">
        <v>38</v>
      </c>
      <c r="D34" s="6" t="s">
        <v>20</v>
      </c>
      <c r="E34" s="138">
        <v>554958.6691383135</v>
      </c>
      <c r="F34" s="138">
        <v>47163.770788676258</v>
      </c>
      <c r="G34" s="138">
        <f t="shared" si="2"/>
        <v>507794.89834963722</v>
      </c>
      <c r="H34" s="154">
        <v>57295.00981681839</v>
      </c>
      <c r="I34" s="154">
        <v>2396.3099999999995</v>
      </c>
      <c r="J34" s="27">
        <f t="shared" si="0"/>
        <v>8.8628119616898822</v>
      </c>
      <c r="K34" s="46">
        <f t="shared" si="1"/>
        <v>0.79845152808016961</v>
      </c>
      <c r="L34" s="69">
        <f t="shared" si="3"/>
        <v>23.9</v>
      </c>
      <c r="M34" s="39"/>
    </row>
    <row r="35" spans="1:13" ht="15.75" x14ac:dyDescent="0.25">
      <c r="A35" s="25" t="s">
        <v>15</v>
      </c>
      <c r="B35" s="6">
        <v>515</v>
      </c>
      <c r="C35" s="6" t="s">
        <v>38</v>
      </c>
      <c r="D35" s="6" t="s">
        <v>21</v>
      </c>
      <c r="E35" s="138">
        <v>438734.96597300284</v>
      </c>
      <c r="F35" s="138">
        <v>34638.296855431719</v>
      </c>
      <c r="G35" s="138">
        <f t="shared" si="2"/>
        <v>404096.66911757109</v>
      </c>
      <c r="H35" s="154">
        <v>43976.378379930342</v>
      </c>
      <c r="I35" s="154">
        <v>1795.6000000000004</v>
      </c>
      <c r="J35" s="27">
        <f t="shared" si="0"/>
        <v>9.1889483400931926</v>
      </c>
      <c r="K35" s="46">
        <f t="shared" si="1"/>
        <v>0.61961890358012084</v>
      </c>
      <c r="L35" s="69">
        <f t="shared" si="3"/>
        <v>24.5</v>
      </c>
      <c r="M35" s="39"/>
    </row>
    <row r="36" spans="1:13" ht="15.75" x14ac:dyDescent="0.25">
      <c r="A36" s="25" t="s">
        <v>18</v>
      </c>
      <c r="B36" s="6">
        <v>537</v>
      </c>
      <c r="C36" s="6" t="s">
        <v>38</v>
      </c>
      <c r="D36" s="6" t="s">
        <v>17</v>
      </c>
      <c r="E36" s="138">
        <v>175973.62</v>
      </c>
      <c r="F36" s="138">
        <v>23335.3</v>
      </c>
      <c r="G36" s="138">
        <f t="shared" si="2"/>
        <v>152638.32</v>
      </c>
      <c r="H36" s="154">
        <v>17321</v>
      </c>
      <c r="I36" s="154">
        <v>1929</v>
      </c>
      <c r="J36" s="27">
        <f t="shared" si="0"/>
        <v>8.8123272328387507</v>
      </c>
      <c r="K36" s="46">
        <f t="shared" ref="K36:K66" si="6">+IF(D36="Weekday",J36/$J$85,IF(D36="Saturday",J36/$J$86,IF(D36="Sunday",J36/$J$87,"NA")))</f>
        <v>0.75254715908102054</v>
      </c>
      <c r="L36" s="69">
        <f t="shared" si="3"/>
        <v>9</v>
      </c>
      <c r="M36" s="39"/>
    </row>
    <row r="37" spans="1:13" ht="15.75" x14ac:dyDescent="0.25">
      <c r="A37" s="25" t="s">
        <v>18</v>
      </c>
      <c r="B37" s="6">
        <v>538</v>
      </c>
      <c r="C37" s="6" t="s">
        <v>38</v>
      </c>
      <c r="D37" s="6" t="s">
        <v>17</v>
      </c>
      <c r="E37" s="138">
        <v>611644.16000000003</v>
      </c>
      <c r="F37" s="138">
        <v>110576.09</v>
      </c>
      <c r="G37" s="138">
        <f t="shared" si="2"/>
        <v>501068.07000000007</v>
      </c>
      <c r="H37" s="154">
        <v>93980</v>
      </c>
      <c r="I37" s="154">
        <v>7523</v>
      </c>
      <c r="J37" s="27">
        <f t="shared" si="0"/>
        <v>5.3316457756969573</v>
      </c>
      <c r="K37" s="46">
        <f t="shared" si="6"/>
        <v>0.45530706880418076</v>
      </c>
      <c r="L37" s="69">
        <f t="shared" si="3"/>
        <v>12.5</v>
      </c>
      <c r="M37" s="39"/>
    </row>
    <row r="38" spans="1:13" ht="15.75" x14ac:dyDescent="0.25">
      <c r="A38" s="25" t="s">
        <v>18</v>
      </c>
      <c r="B38" s="6">
        <v>538</v>
      </c>
      <c r="C38" s="6" t="s">
        <v>38</v>
      </c>
      <c r="D38" s="6" t="s">
        <v>20</v>
      </c>
      <c r="E38" s="138">
        <v>89610.239999999991</v>
      </c>
      <c r="F38" s="138">
        <v>13454.49</v>
      </c>
      <c r="G38" s="138">
        <f t="shared" si="2"/>
        <v>76155.749999999985</v>
      </c>
      <c r="H38" s="154">
        <v>12045</v>
      </c>
      <c r="I38" s="154">
        <v>1158</v>
      </c>
      <c r="J38" s="27">
        <f t="shared" si="0"/>
        <v>6.322602739726026</v>
      </c>
      <c r="K38" s="46">
        <f t="shared" si="6"/>
        <v>0.56960385042576811</v>
      </c>
      <c r="L38" s="69">
        <f t="shared" si="3"/>
        <v>10.4</v>
      </c>
      <c r="M38" s="39"/>
    </row>
    <row r="39" spans="1:13" ht="15.75" x14ac:dyDescent="0.25">
      <c r="A39" s="25" t="s">
        <v>18</v>
      </c>
      <c r="B39" s="6">
        <v>538</v>
      </c>
      <c r="C39" s="6" t="s">
        <v>38</v>
      </c>
      <c r="D39" s="6" t="s">
        <v>21</v>
      </c>
      <c r="E39" s="138">
        <v>78551.320000000007</v>
      </c>
      <c r="F39" s="138">
        <v>9899.1</v>
      </c>
      <c r="G39" s="138">
        <f t="shared" si="2"/>
        <v>68652.22</v>
      </c>
      <c r="H39" s="154">
        <v>9271</v>
      </c>
      <c r="I39" s="154">
        <v>1016</v>
      </c>
      <c r="J39" s="27">
        <f t="shared" si="0"/>
        <v>7.4050501564016828</v>
      </c>
      <c r="K39" s="46">
        <f t="shared" si="6"/>
        <v>0.49932907325702514</v>
      </c>
      <c r="L39" s="69">
        <f t="shared" si="3"/>
        <v>9.1</v>
      </c>
      <c r="M39" s="39"/>
    </row>
    <row r="40" spans="1:13" ht="15.75" x14ac:dyDescent="0.25">
      <c r="A40" s="25" t="s">
        <v>18</v>
      </c>
      <c r="B40" s="6">
        <v>539</v>
      </c>
      <c r="C40" s="6" t="s">
        <v>38</v>
      </c>
      <c r="D40" s="6" t="s">
        <v>17</v>
      </c>
      <c r="E40" s="138">
        <v>983025.55</v>
      </c>
      <c r="F40" s="138">
        <v>230066.25</v>
      </c>
      <c r="G40" s="138">
        <f t="shared" si="2"/>
        <v>752959.3</v>
      </c>
      <c r="H40" s="154">
        <v>184618</v>
      </c>
      <c r="I40" s="154">
        <v>12552</v>
      </c>
      <c r="J40" s="27">
        <f t="shared" si="0"/>
        <v>4.0784717633166867</v>
      </c>
      <c r="K40" s="46">
        <f t="shared" si="6"/>
        <v>0.34828964673925589</v>
      </c>
      <c r="L40" s="69">
        <f t="shared" si="3"/>
        <v>14.7</v>
      </c>
      <c r="M40" s="39"/>
    </row>
    <row r="41" spans="1:13" ht="15.75" x14ac:dyDescent="0.25">
      <c r="A41" s="25" t="s">
        <v>18</v>
      </c>
      <c r="B41" s="6">
        <v>539</v>
      </c>
      <c r="C41" s="6" t="s">
        <v>38</v>
      </c>
      <c r="D41" s="6" t="s">
        <v>20</v>
      </c>
      <c r="E41" s="138">
        <v>109069.19</v>
      </c>
      <c r="F41" s="138">
        <v>22577.4</v>
      </c>
      <c r="G41" s="138">
        <f t="shared" si="2"/>
        <v>86491.790000000008</v>
      </c>
      <c r="H41" s="154">
        <v>18450</v>
      </c>
      <c r="I41" s="154">
        <v>1406</v>
      </c>
      <c r="J41" s="27">
        <f t="shared" si="0"/>
        <v>4.6879018970189703</v>
      </c>
      <c r="K41" s="46">
        <f t="shared" si="6"/>
        <v>0.42233350423594329</v>
      </c>
      <c r="L41" s="69">
        <f t="shared" si="3"/>
        <v>13.1</v>
      </c>
      <c r="M41" s="39"/>
    </row>
    <row r="42" spans="1:13" ht="15.75" x14ac:dyDescent="0.25">
      <c r="A42" s="25" t="s">
        <v>18</v>
      </c>
      <c r="B42" s="6">
        <v>539</v>
      </c>
      <c r="C42" s="6" t="s">
        <v>38</v>
      </c>
      <c r="D42" s="6" t="s">
        <v>21</v>
      </c>
      <c r="E42" s="138">
        <v>89232.83</v>
      </c>
      <c r="F42" s="138">
        <v>14406.51</v>
      </c>
      <c r="G42" s="138">
        <f t="shared" si="2"/>
        <v>74826.320000000007</v>
      </c>
      <c r="H42" s="154">
        <v>12065</v>
      </c>
      <c r="I42" s="154">
        <v>1146</v>
      </c>
      <c r="J42" s="27">
        <f t="shared" si="0"/>
        <v>6.2019328636552018</v>
      </c>
      <c r="K42" s="46">
        <f t="shared" si="6"/>
        <v>0.41820181144000013</v>
      </c>
      <c r="L42" s="69">
        <f t="shared" si="3"/>
        <v>10.5</v>
      </c>
      <c r="M42" s="39"/>
    </row>
    <row r="43" spans="1:13" ht="15.75" x14ac:dyDescent="0.25">
      <c r="A43" s="25" t="s">
        <v>18</v>
      </c>
      <c r="B43" s="6">
        <v>540</v>
      </c>
      <c r="C43" s="6" t="s">
        <v>38</v>
      </c>
      <c r="D43" s="6" t="s">
        <v>17</v>
      </c>
      <c r="E43" s="138">
        <v>831851.57824012591</v>
      </c>
      <c r="F43" s="138">
        <v>204529.67</v>
      </c>
      <c r="G43" s="138">
        <f t="shared" si="2"/>
        <v>627321.90824012586</v>
      </c>
      <c r="H43" s="154">
        <v>159277</v>
      </c>
      <c r="I43" s="154">
        <v>10922</v>
      </c>
      <c r="J43" s="27">
        <f t="shared" si="0"/>
        <v>3.9385592912983411</v>
      </c>
      <c r="K43" s="46">
        <f t="shared" si="6"/>
        <v>0.33634152786493088</v>
      </c>
      <c r="L43" s="69">
        <f t="shared" si="3"/>
        <v>14.6</v>
      </c>
      <c r="M43" s="39"/>
    </row>
    <row r="44" spans="1:13" ht="15.75" x14ac:dyDescent="0.25">
      <c r="A44" s="25" t="s">
        <v>18</v>
      </c>
      <c r="B44" s="6">
        <v>540</v>
      </c>
      <c r="C44" s="6" t="s">
        <v>38</v>
      </c>
      <c r="D44" s="6" t="s">
        <v>20</v>
      </c>
      <c r="E44" s="138">
        <v>46153.313781376113</v>
      </c>
      <c r="F44" s="138">
        <v>16894.04</v>
      </c>
      <c r="G44" s="138">
        <f t="shared" si="2"/>
        <v>29259.273781376112</v>
      </c>
      <c r="H44" s="154">
        <v>13120</v>
      </c>
      <c r="I44" s="154">
        <v>588</v>
      </c>
      <c r="J44" s="27">
        <f t="shared" ref="J44:J80" si="7">+G44/H44</f>
        <v>2.2301275748000084</v>
      </c>
      <c r="K44" s="46">
        <f t="shared" si="6"/>
        <v>0.20091239412612688</v>
      </c>
      <c r="L44" s="69">
        <f t="shared" si="3"/>
        <v>22.3</v>
      </c>
      <c r="M44" s="39"/>
    </row>
    <row r="45" spans="1:13" ht="15.75" x14ac:dyDescent="0.25">
      <c r="A45" s="25" t="s">
        <v>18</v>
      </c>
      <c r="B45" s="6">
        <v>540</v>
      </c>
      <c r="C45" s="6" t="s">
        <v>38</v>
      </c>
      <c r="D45" s="6" t="s">
        <v>21</v>
      </c>
      <c r="E45" s="138">
        <v>48681.142542026784</v>
      </c>
      <c r="F45" s="138">
        <v>13488.17</v>
      </c>
      <c r="G45" s="138">
        <f t="shared" si="2"/>
        <v>35192.972542026786</v>
      </c>
      <c r="H45" s="154">
        <v>10941</v>
      </c>
      <c r="I45" s="154">
        <v>609</v>
      </c>
      <c r="J45" s="27">
        <f t="shared" si="7"/>
        <v>3.2166138873984815</v>
      </c>
      <c r="K45" s="46">
        <f t="shared" si="6"/>
        <v>0.21689911580569665</v>
      </c>
      <c r="L45" s="69">
        <f t="shared" si="3"/>
        <v>18</v>
      </c>
      <c r="M45" s="39"/>
    </row>
    <row r="46" spans="1:13" ht="15.75" x14ac:dyDescent="0.25">
      <c r="A46" s="25" t="s">
        <v>18</v>
      </c>
      <c r="B46" s="6">
        <v>542</v>
      </c>
      <c r="C46" s="6" t="s">
        <v>38</v>
      </c>
      <c r="D46" s="6" t="s">
        <v>17</v>
      </c>
      <c r="E46" s="138">
        <v>311359.00857816287</v>
      </c>
      <c r="F46" s="138">
        <v>61003.58</v>
      </c>
      <c r="G46" s="138">
        <f t="shared" si="2"/>
        <v>250355.42857816286</v>
      </c>
      <c r="H46" s="154">
        <v>48086</v>
      </c>
      <c r="I46" s="154">
        <v>4039</v>
      </c>
      <c r="J46" s="27">
        <f t="shared" si="7"/>
        <v>5.2064099442283167</v>
      </c>
      <c r="K46" s="46">
        <f t="shared" si="6"/>
        <v>0.44461229241915595</v>
      </c>
      <c r="L46" s="69">
        <f t="shared" si="3"/>
        <v>11.9</v>
      </c>
      <c r="M46" s="39"/>
    </row>
    <row r="47" spans="1:13" ht="15.75" x14ac:dyDescent="0.25">
      <c r="A47" s="25" t="s">
        <v>22</v>
      </c>
      <c r="B47" s="6">
        <v>600</v>
      </c>
      <c r="C47" s="6" t="s">
        <v>38</v>
      </c>
      <c r="D47" s="6" t="s">
        <v>17</v>
      </c>
      <c r="E47" s="138">
        <v>86681</v>
      </c>
      <c r="F47" s="138">
        <v>9452</v>
      </c>
      <c r="G47" s="138">
        <f t="shared" si="2"/>
        <v>77229</v>
      </c>
      <c r="H47" s="154">
        <v>4728</v>
      </c>
      <c r="I47" s="154">
        <v>329.05</v>
      </c>
      <c r="J47" s="27">
        <f t="shared" si="7"/>
        <v>16.334390862944161</v>
      </c>
      <c r="K47" s="46">
        <f t="shared" si="6"/>
        <v>1.394909552770637</v>
      </c>
      <c r="L47" s="69">
        <f t="shared" si="3"/>
        <v>14.4</v>
      </c>
      <c r="M47" s="39"/>
    </row>
    <row r="48" spans="1:13" ht="15.75" x14ac:dyDescent="0.25">
      <c r="A48" s="25" t="s">
        <v>18</v>
      </c>
      <c r="B48" s="6">
        <v>604</v>
      </c>
      <c r="C48" s="6" t="s">
        <v>38</v>
      </c>
      <c r="D48" s="6" t="s">
        <v>17</v>
      </c>
      <c r="E48" s="138">
        <v>154130.23000000001</v>
      </c>
      <c r="F48" s="138">
        <v>12741.97</v>
      </c>
      <c r="G48" s="138">
        <f t="shared" si="2"/>
        <v>141388.26</v>
      </c>
      <c r="H48" s="154">
        <v>11501</v>
      </c>
      <c r="I48" s="154">
        <v>1740</v>
      </c>
      <c r="J48" s="27">
        <f t="shared" si="7"/>
        <v>12.293562298930528</v>
      </c>
      <c r="K48" s="46">
        <f t="shared" si="6"/>
        <v>1.0498345259547845</v>
      </c>
      <c r="L48" s="69">
        <f t="shared" si="3"/>
        <v>6.6</v>
      </c>
      <c r="M48" s="39"/>
    </row>
    <row r="49" spans="1:13" ht="15.75" x14ac:dyDescent="0.25">
      <c r="A49" s="25" t="s">
        <v>15</v>
      </c>
      <c r="B49" s="6">
        <v>612</v>
      </c>
      <c r="C49" s="6" t="s">
        <v>38</v>
      </c>
      <c r="D49" s="6" t="s">
        <v>17</v>
      </c>
      <c r="E49" s="138">
        <v>1370657.37987867</v>
      </c>
      <c r="F49" s="138">
        <v>107527.6785395039</v>
      </c>
      <c r="G49" s="138">
        <f t="shared" si="2"/>
        <v>1263129.7013391661</v>
      </c>
      <c r="H49" s="154">
        <v>135242.19657354651</v>
      </c>
      <c r="I49" s="154">
        <v>6836.7300000000077</v>
      </c>
      <c r="J49" s="27">
        <f t="shared" si="7"/>
        <v>9.3397603214190585</v>
      </c>
      <c r="K49" s="46">
        <f t="shared" si="6"/>
        <v>0.79758841344313047</v>
      </c>
      <c r="L49" s="69">
        <f t="shared" si="3"/>
        <v>19.8</v>
      </c>
      <c r="M49" s="39"/>
    </row>
    <row r="50" spans="1:13" ht="15.75" x14ac:dyDescent="0.25">
      <c r="A50" s="25" t="s">
        <v>15</v>
      </c>
      <c r="B50" s="6">
        <v>612</v>
      </c>
      <c r="C50" s="6" t="s">
        <v>38</v>
      </c>
      <c r="D50" s="6" t="s">
        <v>20</v>
      </c>
      <c r="E50" s="138">
        <v>417896.7660400162</v>
      </c>
      <c r="F50" s="138">
        <v>25558.927609680777</v>
      </c>
      <c r="G50" s="138">
        <f t="shared" si="2"/>
        <v>392337.8384303354</v>
      </c>
      <c r="H50" s="154">
        <v>31481.344556818705</v>
      </c>
      <c r="I50" s="154">
        <v>2026.9600000000007</v>
      </c>
      <c r="J50" s="27">
        <f t="shared" si="7"/>
        <v>12.462550248520339</v>
      </c>
      <c r="K50" s="46">
        <f t="shared" si="6"/>
        <v>1.122752274641472</v>
      </c>
      <c r="L50" s="69">
        <f t="shared" si="3"/>
        <v>15.5</v>
      </c>
      <c r="M50" s="39"/>
    </row>
    <row r="51" spans="1:13" ht="15.75" x14ac:dyDescent="0.25">
      <c r="A51" s="25" t="s">
        <v>15</v>
      </c>
      <c r="B51" s="6">
        <v>612</v>
      </c>
      <c r="C51" s="6" t="s">
        <v>38</v>
      </c>
      <c r="D51" s="6" t="s">
        <v>21</v>
      </c>
      <c r="E51" s="138">
        <v>305047.76569510973</v>
      </c>
      <c r="F51" s="138">
        <v>17648.705734867533</v>
      </c>
      <c r="G51" s="138">
        <f t="shared" si="2"/>
        <v>287399.05996024219</v>
      </c>
      <c r="H51" s="154">
        <v>22783.780335766816</v>
      </c>
      <c r="I51" s="154">
        <v>1388.5200000000018</v>
      </c>
      <c r="J51" s="27">
        <f t="shared" si="7"/>
        <v>12.614195525273415</v>
      </c>
      <c r="K51" s="46">
        <f t="shared" si="6"/>
        <v>0.85058634695033142</v>
      </c>
      <c r="L51" s="69">
        <f t="shared" si="3"/>
        <v>16.399999999999999</v>
      </c>
      <c r="M51" s="39"/>
    </row>
    <row r="52" spans="1:13" ht="15.75" x14ac:dyDescent="0.25">
      <c r="A52" s="25" t="s">
        <v>18</v>
      </c>
      <c r="B52" s="6">
        <v>614</v>
      </c>
      <c r="C52" s="6" t="s">
        <v>38</v>
      </c>
      <c r="D52" s="6" t="s">
        <v>17</v>
      </c>
      <c r="E52" s="138">
        <v>124461.57999999999</v>
      </c>
      <c r="F52" s="138">
        <v>7914.43</v>
      </c>
      <c r="G52" s="138">
        <f t="shared" si="2"/>
        <v>116547.15</v>
      </c>
      <c r="H52" s="154">
        <v>5929</v>
      </c>
      <c r="I52" s="154">
        <v>1559</v>
      </c>
      <c r="J52" s="27">
        <f t="shared" si="7"/>
        <v>19.657134424017539</v>
      </c>
      <c r="K52" s="46">
        <f t="shared" si="6"/>
        <v>1.6786622052961175</v>
      </c>
      <c r="L52" s="69">
        <f t="shared" si="3"/>
        <v>3.8</v>
      </c>
      <c r="M52" s="39"/>
    </row>
    <row r="53" spans="1:13" ht="15.75" x14ac:dyDescent="0.25">
      <c r="A53" s="25" t="s">
        <v>18</v>
      </c>
      <c r="B53" s="6">
        <v>615</v>
      </c>
      <c r="C53" s="6" t="s">
        <v>38</v>
      </c>
      <c r="D53" s="6" t="s">
        <v>17</v>
      </c>
      <c r="E53" s="138">
        <v>362825.95</v>
      </c>
      <c r="F53" s="138">
        <v>53635.26</v>
      </c>
      <c r="G53" s="138">
        <f t="shared" si="2"/>
        <v>309190.69</v>
      </c>
      <c r="H53" s="154">
        <v>37854</v>
      </c>
      <c r="I53" s="154">
        <v>5457</v>
      </c>
      <c r="J53" s="27">
        <f t="shared" si="7"/>
        <v>8.1679793416811961</v>
      </c>
      <c r="K53" s="46">
        <f t="shared" si="6"/>
        <v>0.6975217200410927</v>
      </c>
      <c r="L53" s="69">
        <f t="shared" si="3"/>
        <v>6.9</v>
      </c>
      <c r="M53" s="39"/>
    </row>
    <row r="54" spans="1:13" ht="15.75" x14ac:dyDescent="0.25">
      <c r="A54" s="25" t="s">
        <v>18</v>
      </c>
      <c r="B54" s="6">
        <v>615</v>
      </c>
      <c r="C54" s="6" t="s">
        <v>38</v>
      </c>
      <c r="D54" s="6" t="s">
        <v>20</v>
      </c>
      <c r="E54" s="138">
        <v>71398.09</v>
      </c>
      <c r="F54" s="138">
        <v>8246.5300000000007</v>
      </c>
      <c r="G54" s="138">
        <f t="shared" si="2"/>
        <v>63151.56</v>
      </c>
      <c r="H54" s="154">
        <v>6406</v>
      </c>
      <c r="I54" s="154">
        <v>1071</v>
      </c>
      <c r="J54" s="27">
        <f t="shared" si="7"/>
        <v>9.8581891976272242</v>
      </c>
      <c r="K54" s="46">
        <f t="shared" si="6"/>
        <v>0.88812515293938965</v>
      </c>
      <c r="L54" s="69">
        <f t="shared" si="3"/>
        <v>6</v>
      </c>
      <c r="M54" s="39"/>
    </row>
    <row r="55" spans="1:13" ht="15.75" x14ac:dyDescent="0.25">
      <c r="A55" s="25" t="s">
        <v>18</v>
      </c>
      <c r="B55" s="6">
        <v>705</v>
      </c>
      <c r="C55" s="6" t="s">
        <v>38</v>
      </c>
      <c r="D55" s="6" t="s">
        <v>17</v>
      </c>
      <c r="E55" s="138">
        <v>471538.68510280323</v>
      </c>
      <c r="F55" s="138">
        <v>76931.31</v>
      </c>
      <c r="G55" s="138">
        <f t="shared" si="2"/>
        <v>394607.37510280323</v>
      </c>
      <c r="H55" s="154">
        <v>66439</v>
      </c>
      <c r="I55" s="154">
        <v>5690</v>
      </c>
      <c r="J55" s="27">
        <f t="shared" si="7"/>
        <v>5.9393936558768683</v>
      </c>
      <c r="K55" s="46">
        <f t="shared" si="6"/>
        <v>0.50720697317479657</v>
      </c>
      <c r="L55" s="69">
        <f t="shared" si="3"/>
        <v>11.7</v>
      </c>
      <c r="M55" s="39"/>
    </row>
    <row r="56" spans="1:13" ht="15.75" x14ac:dyDescent="0.25">
      <c r="A56" s="25" t="s">
        <v>18</v>
      </c>
      <c r="B56" s="6">
        <v>716</v>
      </c>
      <c r="C56" s="6" t="s">
        <v>38</v>
      </c>
      <c r="D56" s="6" t="s">
        <v>17</v>
      </c>
      <c r="E56" s="138">
        <v>221981.38</v>
      </c>
      <c r="F56" s="138">
        <v>47254.85</v>
      </c>
      <c r="G56" s="138">
        <f t="shared" si="2"/>
        <v>174726.53</v>
      </c>
      <c r="H56" s="154">
        <v>34024</v>
      </c>
      <c r="I56" s="154">
        <v>3044</v>
      </c>
      <c r="J56" s="27">
        <f t="shared" si="7"/>
        <v>5.1353906066306134</v>
      </c>
      <c r="K56" s="46">
        <f t="shared" si="6"/>
        <v>0.43854744719304978</v>
      </c>
      <c r="L56" s="69">
        <f t="shared" si="3"/>
        <v>11.2</v>
      </c>
      <c r="M56" s="39"/>
    </row>
    <row r="57" spans="1:13" ht="15.75" x14ac:dyDescent="0.25">
      <c r="A57" s="25" t="s">
        <v>18</v>
      </c>
      <c r="B57" s="6">
        <v>716</v>
      </c>
      <c r="C57" s="6" t="s">
        <v>38</v>
      </c>
      <c r="D57" s="6" t="s">
        <v>20</v>
      </c>
      <c r="E57" s="138">
        <v>40656.549999999996</v>
      </c>
      <c r="F57" s="138">
        <v>11513</v>
      </c>
      <c r="G57" s="138">
        <f t="shared" si="2"/>
        <v>29143.549999999996</v>
      </c>
      <c r="H57" s="154">
        <v>9589</v>
      </c>
      <c r="I57" s="154">
        <v>574</v>
      </c>
      <c r="J57" s="27">
        <f t="shared" si="7"/>
        <v>3.0392689540098026</v>
      </c>
      <c r="K57" s="46">
        <f t="shared" si="6"/>
        <v>0.27380801387475701</v>
      </c>
      <c r="L57" s="69">
        <f t="shared" si="3"/>
        <v>16.7</v>
      </c>
      <c r="M57" s="39"/>
    </row>
    <row r="58" spans="1:13" ht="15.75" x14ac:dyDescent="0.25">
      <c r="A58" s="25" t="s">
        <v>18</v>
      </c>
      <c r="B58" s="6">
        <v>717</v>
      </c>
      <c r="C58" s="6" t="s">
        <v>38</v>
      </c>
      <c r="D58" s="6" t="s">
        <v>17</v>
      </c>
      <c r="E58" s="138">
        <v>237667.21000000002</v>
      </c>
      <c r="F58" s="138">
        <v>75703.539999999994</v>
      </c>
      <c r="G58" s="138">
        <f t="shared" si="2"/>
        <v>161963.67000000004</v>
      </c>
      <c r="H58" s="154">
        <v>69595</v>
      </c>
      <c r="I58" s="154">
        <v>3469</v>
      </c>
      <c r="J58" s="27">
        <f t="shared" si="7"/>
        <v>2.3272314103024647</v>
      </c>
      <c r="K58" s="46">
        <f t="shared" si="6"/>
        <v>0.19873880532044957</v>
      </c>
      <c r="L58" s="69">
        <f t="shared" si="3"/>
        <v>20.100000000000001</v>
      </c>
      <c r="M58" s="39"/>
    </row>
    <row r="59" spans="1:13" ht="15.75" x14ac:dyDescent="0.25">
      <c r="A59" s="25" t="s">
        <v>15</v>
      </c>
      <c r="B59" s="6">
        <v>721</v>
      </c>
      <c r="C59" s="6" t="s">
        <v>38</v>
      </c>
      <c r="D59" s="6" t="s">
        <v>17</v>
      </c>
      <c r="E59" s="138">
        <v>1379135.4357404145</v>
      </c>
      <c r="F59" s="138">
        <v>203165.06215310501</v>
      </c>
      <c r="G59" s="138">
        <f t="shared" si="2"/>
        <v>1175970.3735873096</v>
      </c>
      <c r="H59" s="154">
        <v>200658.04482645498</v>
      </c>
      <c r="I59" s="154">
        <v>7035.54000000003</v>
      </c>
      <c r="J59" s="27">
        <f t="shared" si="7"/>
        <v>5.8605692814578267</v>
      </c>
      <c r="K59" s="46">
        <f t="shared" si="6"/>
        <v>0.50047560046608253</v>
      </c>
      <c r="L59" s="69">
        <f t="shared" si="3"/>
        <v>28.5</v>
      </c>
      <c r="M59" s="39"/>
    </row>
    <row r="60" spans="1:13" ht="15.75" x14ac:dyDescent="0.25">
      <c r="A60" s="25" t="s">
        <v>15</v>
      </c>
      <c r="B60" s="6">
        <v>721</v>
      </c>
      <c r="C60" s="6" t="s">
        <v>38</v>
      </c>
      <c r="D60" s="6" t="s">
        <v>20</v>
      </c>
      <c r="E60" s="138">
        <v>174396.02800654864</v>
      </c>
      <c r="F60" s="138">
        <v>14968.170733127268</v>
      </c>
      <c r="G60" s="138">
        <f t="shared" si="2"/>
        <v>159427.85727342137</v>
      </c>
      <c r="H60" s="154">
        <v>18312.080949129406</v>
      </c>
      <c r="I60" s="154">
        <v>858</v>
      </c>
      <c r="J60" s="27">
        <f t="shared" si="7"/>
        <v>8.7061573021825733</v>
      </c>
      <c r="K60" s="46">
        <f t="shared" si="6"/>
        <v>0.78433849569212377</v>
      </c>
      <c r="L60" s="69">
        <f t="shared" si="3"/>
        <v>21.3</v>
      </c>
      <c r="M60" s="39"/>
    </row>
    <row r="61" spans="1:13" ht="15.75" x14ac:dyDescent="0.25">
      <c r="A61" s="25" t="s">
        <v>15</v>
      </c>
      <c r="B61" s="6">
        <v>721</v>
      </c>
      <c r="C61" s="6" t="s">
        <v>38</v>
      </c>
      <c r="D61" s="6" t="s">
        <v>21</v>
      </c>
      <c r="E61" s="138">
        <v>206924.7412937863</v>
      </c>
      <c r="F61" s="138">
        <v>15881.829824553633</v>
      </c>
      <c r="G61" s="138">
        <f t="shared" si="2"/>
        <v>191042.91146923267</v>
      </c>
      <c r="H61" s="154">
        <v>19199.989711588609</v>
      </c>
      <c r="I61" s="154">
        <v>957</v>
      </c>
      <c r="J61" s="27">
        <f t="shared" si="7"/>
        <v>9.9501569708615101</v>
      </c>
      <c r="K61" s="46">
        <f t="shared" si="6"/>
        <v>0.67094787396234057</v>
      </c>
      <c r="L61" s="69">
        <f t="shared" si="3"/>
        <v>20.100000000000001</v>
      </c>
      <c r="M61" s="39"/>
    </row>
    <row r="62" spans="1:13" ht="15.75" x14ac:dyDescent="0.25">
      <c r="A62" s="25" t="s">
        <v>15</v>
      </c>
      <c r="B62" s="6">
        <v>722</v>
      </c>
      <c r="C62" s="6" t="s">
        <v>38</v>
      </c>
      <c r="D62" s="6" t="s">
        <v>17</v>
      </c>
      <c r="E62" s="138">
        <v>1362866.6542242207</v>
      </c>
      <c r="F62" s="138">
        <v>162842.51595060341</v>
      </c>
      <c r="G62" s="138">
        <f t="shared" si="2"/>
        <v>1200024.1382736173</v>
      </c>
      <c r="H62" s="154">
        <v>193703.10527938843</v>
      </c>
      <c r="I62" s="154">
        <v>6672.3599999999706</v>
      </c>
      <c r="J62" s="27">
        <f t="shared" si="7"/>
        <v>6.1951724343435677</v>
      </c>
      <c r="K62" s="46">
        <f t="shared" si="6"/>
        <v>0.52904973820184176</v>
      </c>
      <c r="L62" s="69">
        <f t="shared" si="3"/>
        <v>29</v>
      </c>
      <c r="M62" s="39"/>
    </row>
    <row r="63" spans="1:13" ht="15.75" x14ac:dyDescent="0.25">
      <c r="A63" s="25" t="s">
        <v>15</v>
      </c>
      <c r="B63" s="6">
        <v>722</v>
      </c>
      <c r="C63" s="6" t="s">
        <v>38</v>
      </c>
      <c r="D63" s="6" t="s">
        <v>20</v>
      </c>
      <c r="E63" s="138">
        <v>265617.72614184336</v>
      </c>
      <c r="F63" s="138">
        <v>27359.73175636668</v>
      </c>
      <c r="G63" s="138">
        <f t="shared" si="2"/>
        <v>238257.99438547669</v>
      </c>
      <c r="H63" s="154">
        <v>31107.924983821846</v>
      </c>
      <c r="I63" s="154">
        <v>1207.9600000000005</v>
      </c>
      <c r="J63" s="27">
        <f t="shared" si="7"/>
        <v>7.6590770522105354</v>
      </c>
      <c r="K63" s="46">
        <f t="shared" si="6"/>
        <v>0.69000694164058884</v>
      </c>
      <c r="L63" s="69">
        <f t="shared" si="3"/>
        <v>25.8</v>
      </c>
      <c r="M63" s="39"/>
    </row>
    <row r="64" spans="1:13" ht="15.75" x14ac:dyDescent="0.25">
      <c r="A64" s="25" t="s">
        <v>15</v>
      </c>
      <c r="B64" s="6">
        <v>722</v>
      </c>
      <c r="C64" s="6" t="s">
        <v>38</v>
      </c>
      <c r="D64" s="6" t="s">
        <v>21</v>
      </c>
      <c r="E64" s="138">
        <v>260853.61333156977</v>
      </c>
      <c r="F64" s="138">
        <v>21290.342925410096</v>
      </c>
      <c r="G64" s="138">
        <f t="shared" si="2"/>
        <v>239563.27040615966</v>
      </c>
      <c r="H64" s="154">
        <v>24057.555990322773</v>
      </c>
      <c r="I64" s="154">
        <v>1261.5</v>
      </c>
      <c r="J64" s="27">
        <f t="shared" si="7"/>
        <v>9.9579221805625107</v>
      </c>
      <c r="K64" s="46">
        <f t="shared" si="6"/>
        <v>0.67147148891183484</v>
      </c>
      <c r="L64" s="69">
        <f t="shared" si="3"/>
        <v>19.100000000000001</v>
      </c>
      <c r="M64" s="39"/>
    </row>
    <row r="65" spans="1:13" ht="15.75" x14ac:dyDescent="0.25">
      <c r="A65" s="25" t="s">
        <v>15</v>
      </c>
      <c r="B65" s="6">
        <v>723</v>
      </c>
      <c r="C65" s="6" t="s">
        <v>38</v>
      </c>
      <c r="D65" s="6" t="s">
        <v>17</v>
      </c>
      <c r="E65" s="138">
        <v>1122922.0387869009</v>
      </c>
      <c r="F65" s="138">
        <v>127025.58505074315</v>
      </c>
      <c r="G65" s="138">
        <f t="shared" si="2"/>
        <v>995896.45373615774</v>
      </c>
      <c r="H65" s="154">
        <v>146068.25236068052</v>
      </c>
      <c r="I65" s="154">
        <v>5497.5499999999747</v>
      </c>
      <c r="J65" s="27">
        <f t="shared" si="7"/>
        <v>6.8180212855359583</v>
      </c>
      <c r="K65" s="46">
        <f t="shared" si="6"/>
        <v>0.58223922165123465</v>
      </c>
      <c r="L65" s="69">
        <f t="shared" si="3"/>
        <v>26.6</v>
      </c>
      <c r="M65" s="39"/>
    </row>
    <row r="66" spans="1:13" ht="15.75" x14ac:dyDescent="0.25">
      <c r="A66" s="25" t="s">
        <v>15</v>
      </c>
      <c r="B66" s="6">
        <v>723</v>
      </c>
      <c r="C66" s="6" t="s">
        <v>38</v>
      </c>
      <c r="D66" s="6" t="s">
        <v>20</v>
      </c>
      <c r="E66" s="138">
        <v>97121.528240897213</v>
      </c>
      <c r="F66" s="138">
        <v>9915.4030232180758</v>
      </c>
      <c r="G66" s="138">
        <f t="shared" si="2"/>
        <v>87206.125217679131</v>
      </c>
      <c r="H66" s="154">
        <v>11540.739358786324</v>
      </c>
      <c r="I66" s="154">
        <v>465.72000000000031</v>
      </c>
      <c r="J66" s="27">
        <f t="shared" si="7"/>
        <v>7.5563724737693168</v>
      </c>
      <c r="K66" s="46">
        <f t="shared" si="6"/>
        <v>0.68075427691615464</v>
      </c>
      <c r="L66" s="69">
        <f t="shared" si="3"/>
        <v>24.8</v>
      </c>
      <c r="M66" s="39"/>
    </row>
    <row r="67" spans="1:13" s="100" customFormat="1" ht="15.75" x14ac:dyDescent="0.25">
      <c r="A67" s="25" t="s">
        <v>15</v>
      </c>
      <c r="B67" s="6">
        <v>723</v>
      </c>
      <c r="C67" s="6" t="s">
        <v>38</v>
      </c>
      <c r="D67" s="6" t="s">
        <v>21</v>
      </c>
      <c r="E67" s="138">
        <v>93990.193412348846</v>
      </c>
      <c r="F67" s="138">
        <v>9075.6037661191767</v>
      </c>
      <c r="G67" s="138">
        <f t="shared" si="2"/>
        <v>84914.589646229666</v>
      </c>
      <c r="H67" s="154">
        <v>10074.030258181987</v>
      </c>
      <c r="I67" s="154">
        <v>472.16000000000025</v>
      </c>
      <c r="J67" s="27">
        <f t="shared" ref="J67:J73" si="8">+G67/H67</f>
        <v>8.4290584274613654</v>
      </c>
      <c r="K67" s="46">
        <f t="shared" ref="K67:K73" si="9">+IF(D67="Weekday",J67/$J$85,IF(D67="Saturday",J67/$J$86,IF(D67="Sunday",J67/$J$87,"NA")))</f>
        <v>0.56837885552672729</v>
      </c>
      <c r="L67" s="69">
        <f t="shared" si="3"/>
        <v>21.3</v>
      </c>
      <c r="M67" s="39"/>
    </row>
    <row r="68" spans="1:13" s="100" customFormat="1" ht="15.75" x14ac:dyDescent="0.25">
      <c r="A68" s="25" t="s">
        <v>15</v>
      </c>
      <c r="B68" s="6">
        <v>724</v>
      </c>
      <c r="C68" s="6" t="s">
        <v>38</v>
      </c>
      <c r="D68" s="6" t="s">
        <v>17</v>
      </c>
      <c r="E68" s="138">
        <v>2783575.2428037552</v>
      </c>
      <c r="F68" s="138">
        <v>425518.85283094028</v>
      </c>
      <c r="G68" s="138">
        <f t="shared" si="2"/>
        <v>2358056.3899728148</v>
      </c>
      <c r="H68" s="154">
        <v>468782.63372752618</v>
      </c>
      <c r="I68" s="154">
        <v>12819.749999999976</v>
      </c>
      <c r="J68" s="27">
        <f t="shared" si="8"/>
        <v>5.0301701051140144</v>
      </c>
      <c r="K68" s="46">
        <f t="shared" si="9"/>
        <v>0.42956192187139319</v>
      </c>
      <c r="L68" s="69">
        <f t="shared" si="3"/>
        <v>36.6</v>
      </c>
      <c r="M68" s="39"/>
    </row>
    <row r="69" spans="1:13" s="100" customFormat="1" ht="15.75" x14ac:dyDescent="0.25">
      <c r="A69" s="25" t="s">
        <v>15</v>
      </c>
      <c r="B69" s="6">
        <v>724</v>
      </c>
      <c r="C69" s="6" t="s">
        <v>38</v>
      </c>
      <c r="D69" s="6" t="s">
        <v>20</v>
      </c>
      <c r="E69" s="138">
        <v>293195.00701295485</v>
      </c>
      <c r="F69" s="138">
        <v>51127.974337751832</v>
      </c>
      <c r="G69" s="138">
        <f t="shared" ref="G69:G82" si="10">E69-F69</f>
        <v>242067.03267520302</v>
      </c>
      <c r="H69" s="154">
        <v>56028.495098404033</v>
      </c>
      <c r="I69" s="154">
        <v>1199.6400000000006</v>
      </c>
      <c r="J69" s="27">
        <f t="shared" si="8"/>
        <v>4.3204271728172525</v>
      </c>
      <c r="K69" s="46">
        <f t="shared" si="9"/>
        <v>0.38922767322677954</v>
      </c>
      <c r="L69" s="69">
        <f t="shared" si="3"/>
        <v>46.7</v>
      </c>
      <c r="M69" s="39"/>
    </row>
    <row r="70" spans="1:13" s="100" customFormat="1" ht="15.75" x14ac:dyDescent="0.25">
      <c r="A70" s="25" t="s">
        <v>15</v>
      </c>
      <c r="B70" s="6">
        <v>724</v>
      </c>
      <c r="C70" s="6" t="s">
        <v>38</v>
      </c>
      <c r="D70" s="6" t="s">
        <v>21</v>
      </c>
      <c r="E70" s="138">
        <v>299193.65927282575</v>
      </c>
      <c r="F70" s="138">
        <v>45601.456748590332</v>
      </c>
      <c r="G70" s="138">
        <f t="shared" si="10"/>
        <v>253592.20252423541</v>
      </c>
      <c r="H70" s="154">
        <v>50021.626356112858</v>
      </c>
      <c r="I70" s="154">
        <v>1208.1400000000001</v>
      </c>
      <c r="J70" s="27">
        <f t="shared" si="8"/>
        <v>5.0696512888019152</v>
      </c>
      <c r="K70" s="46">
        <f t="shared" si="9"/>
        <v>0.34185106465286008</v>
      </c>
      <c r="L70" s="69">
        <f t="shared" si="3"/>
        <v>41.4</v>
      </c>
      <c r="M70" s="39"/>
    </row>
    <row r="71" spans="1:13" s="100" customFormat="1" ht="15.75" x14ac:dyDescent="0.25">
      <c r="A71" s="25" t="s">
        <v>23</v>
      </c>
      <c r="B71" s="6">
        <v>740</v>
      </c>
      <c r="C71" s="6" t="s">
        <v>38</v>
      </c>
      <c r="D71" s="6" t="s">
        <v>17</v>
      </c>
      <c r="E71" s="138">
        <v>105302</v>
      </c>
      <c r="F71" s="138">
        <v>0</v>
      </c>
      <c r="G71" s="138">
        <f t="shared" si="10"/>
        <v>105302</v>
      </c>
      <c r="H71" s="154">
        <v>6052</v>
      </c>
      <c r="I71" s="154">
        <v>872</v>
      </c>
      <c r="J71" s="27">
        <f t="shared" si="8"/>
        <v>17.399537343027099</v>
      </c>
      <c r="K71" s="46">
        <f t="shared" si="9"/>
        <v>1.4858699695155506</v>
      </c>
      <c r="L71" s="69">
        <f t="shared" si="3"/>
        <v>6.9</v>
      </c>
      <c r="M71" s="39"/>
    </row>
    <row r="72" spans="1:13" s="100" customFormat="1" ht="15.75" x14ac:dyDescent="0.25">
      <c r="A72" s="25" t="s">
        <v>23</v>
      </c>
      <c r="B72" s="6">
        <v>741</v>
      </c>
      <c r="C72" s="6" t="s">
        <v>38</v>
      </c>
      <c r="D72" s="6" t="s">
        <v>17</v>
      </c>
      <c r="E72" s="138">
        <v>126943</v>
      </c>
      <c r="F72" s="138">
        <v>0</v>
      </c>
      <c r="G72" s="138">
        <f t="shared" si="10"/>
        <v>126943</v>
      </c>
      <c r="H72" s="154">
        <v>9631</v>
      </c>
      <c r="I72" s="154">
        <v>1080</v>
      </c>
      <c r="J72" s="27">
        <f t="shared" si="8"/>
        <v>13.180666597445748</v>
      </c>
      <c r="K72" s="46">
        <f t="shared" si="9"/>
        <v>1.1255906573395174</v>
      </c>
      <c r="L72" s="69">
        <f t="shared" si="3"/>
        <v>8.9</v>
      </c>
      <c r="M72" s="39"/>
    </row>
    <row r="73" spans="1:13" s="100" customFormat="1" ht="15.75" x14ac:dyDescent="0.25">
      <c r="A73" s="25" t="s">
        <v>23</v>
      </c>
      <c r="B73" s="6">
        <v>771</v>
      </c>
      <c r="C73" s="6" t="s">
        <v>38</v>
      </c>
      <c r="D73" s="6" t="s">
        <v>17</v>
      </c>
      <c r="E73" s="138">
        <v>152941</v>
      </c>
      <c r="F73" s="138">
        <v>0</v>
      </c>
      <c r="G73" s="138">
        <f t="shared" si="10"/>
        <v>152941</v>
      </c>
      <c r="H73" s="154">
        <v>6093</v>
      </c>
      <c r="I73" s="154">
        <v>1137</v>
      </c>
      <c r="J73" s="27">
        <f t="shared" si="8"/>
        <v>25.101099622517644</v>
      </c>
      <c r="K73" s="46">
        <f t="shared" si="9"/>
        <v>2.1435610266880993</v>
      </c>
      <c r="L73" s="69">
        <f t="shared" si="3"/>
        <v>5.4</v>
      </c>
      <c r="M73" s="39"/>
    </row>
    <row r="74" spans="1:13" ht="15.75" x14ac:dyDescent="0.25">
      <c r="A74" s="25" t="s">
        <v>24</v>
      </c>
      <c r="B74" s="6">
        <v>787</v>
      </c>
      <c r="C74" s="6" t="s">
        <v>38</v>
      </c>
      <c r="D74" s="6" t="s">
        <v>17</v>
      </c>
      <c r="E74" s="138">
        <v>54903.6095110811</v>
      </c>
      <c r="F74" s="138">
        <v>0</v>
      </c>
      <c r="G74" s="138">
        <f t="shared" si="10"/>
        <v>54903.6095110811</v>
      </c>
      <c r="H74" s="154">
        <v>2519</v>
      </c>
      <c r="I74" s="154">
        <v>198.30999999999992</v>
      </c>
      <c r="J74" s="27">
        <f t="shared" si="7"/>
        <v>21.79579575668166</v>
      </c>
      <c r="K74" s="46">
        <f t="shared" ref="K74:K82" si="11">+IF(D74="Weekday",J74/$J$85,IF(D74="Saturday",J74/$J$86,IF(D74="Sunday",J74/$J$87,"NA")))</f>
        <v>1.8612976734997146</v>
      </c>
      <c r="L74" s="69">
        <f t="shared" si="3"/>
        <v>12.7</v>
      </c>
      <c r="M74" s="39"/>
    </row>
    <row r="75" spans="1:13" ht="15.75" x14ac:dyDescent="0.25">
      <c r="A75" s="25" t="s">
        <v>24</v>
      </c>
      <c r="B75" s="6">
        <v>788</v>
      </c>
      <c r="C75" s="6" t="s">
        <v>38</v>
      </c>
      <c r="D75" s="6" t="s">
        <v>17</v>
      </c>
      <c r="E75" s="138">
        <v>80298.063981072846</v>
      </c>
      <c r="F75" s="138">
        <v>0</v>
      </c>
      <c r="G75" s="138">
        <f t="shared" si="10"/>
        <v>80298.063981072846</v>
      </c>
      <c r="H75" s="154">
        <v>6283</v>
      </c>
      <c r="I75" s="154">
        <v>454.25666666666677</v>
      </c>
      <c r="J75" s="27">
        <f t="shared" si="7"/>
        <v>12.780210724347103</v>
      </c>
      <c r="K75" s="46">
        <f t="shared" si="11"/>
        <v>1.0913928885010336</v>
      </c>
      <c r="L75" s="69">
        <f t="shared" si="3"/>
        <v>13.8</v>
      </c>
      <c r="M75" s="39"/>
    </row>
    <row r="76" spans="1:13" ht="15.75" x14ac:dyDescent="0.25">
      <c r="A76" s="25" t="s">
        <v>23</v>
      </c>
      <c r="B76" s="6">
        <v>791</v>
      </c>
      <c r="C76" s="6" t="s">
        <v>38</v>
      </c>
      <c r="D76" s="6" t="s">
        <v>17</v>
      </c>
      <c r="E76" s="138">
        <v>92016</v>
      </c>
      <c r="F76" s="138">
        <v>0</v>
      </c>
      <c r="G76" s="138">
        <f t="shared" si="10"/>
        <v>92016</v>
      </c>
      <c r="H76" s="154">
        <v>3290</v>
      </c>
      <c r="I76" s="154">
        <v>748</v>
      </c>
      <c r="J76" s="27">
        <f t="shared" si="7"/>
        <v>27.968389057750759</v>
      </c>
      <c r="K76" s="46">
        <f t="shared" si="11"/>
        <v>2.3884192192784592</v>
      </c>
      <c r="L76" s="69">
        <f t="shared" si="3"/>
        <v>4.4000000000000004</v>
      </c>
      <c r="M76" s="39"/>
    </row>
    <row r="77" spans="1:13" ht="15.75" x14ac:dyDescent="0.25">
      <c r="A77" s="25" t="s">
        <v>18</v>
      </c>
      <c r="B77" s="6">
        <v>801</v>
      </c>
      <c r="C77" s="6" t="s">
        <v>38</v>
      </c>
      <c r="D77" s="6" t="s">
        <v>17</v>
      </c>
      <c r="E77" s="138">
        <v>423034.58999999997</v>
      </c>
      <c r="F77" s="138">
        <v>74116.509999999995</v>
      </c>
      <c r="G77" s="138">
        <f t="shared" si="10"/>
        <v>348918.07999999996</v>
      </c>
      <c r="H77" s="154">
        <v>73770</v>
      </c>
      <c r="I77" s="154">
        <v>4458</v>
      </c>
      <c r="J77" s="27">
        <f t="shared" si="7"/>
        <v>4.7298099498441095</v>
      </c>
      <c r="K77" s="46">
        <f t="shared" si="11"/>
        <v>0.40391203670743886</v>
      </c>
      <c r="L77" s="69">
        <f t="shared" si="3"/>
        <v>16.5</v>
      </c>
      <c r="M77" s="39"/>
    </row>
    <row r="78" spans="1:13" ht="15.75" x14ac:dyDescent="0.25">
      <c r="A78" s="25" t="s">
        <v>18</v>
      </c>
      <c r="B78" s="6">
        <v>805</v>
      </c>
      <c r="C78" s="6" t="s">
        <v>38</v>
      </c>
      <c r="D78" s="6" t="s">
        <v>17</v>
      </c>
      <c r="E78" s="138">
        <v>538907.82999999996</v>
      </c>
      <c r="F78" s="138">
        <v>97881.95</v>
      </c>
      <c r="G78" s="138">
        <f t="shared" si="10"/>
        <v>441025.87999999995</v>
      </c>
      <c r="H78" s="154">
        <v>76746</v>
      </c>
      <c r="I78" s="154">
        <v>6037</v>
      </c>
      <c r="J78" s="27">
        <f t="shared" si="7"/>
        <v>5.7465650327052868</v>
      </c>
      <c r="K78" s="46">
        <f t="shared" si="11"/>
        <v>0.49073996863409791</v>
      </c>
      <c r="L78" s="69">
        <f t="shared" si="3"/>
        <v>12.7</v>
      </c>
      <c r="M78" s="39"/>
    </row>
    <row r="79" spans="1:13" ht="15.75" x14ac:dyDescent="0.25">
      <c r="A79" s="25" t="s">
        <v>18</v>
      </c>
      <c r="B79" s="6">
        <v>805</v>
      </c>
      <c r="C79" s="6" t="s">
        <v>38</v>
      </c>
      <c r="D79" s="6" t="s">
        <v>20</v>
      </c>
      <c r="E79" s="138">
        <v>85746.02</v>
      </c>
      <c r="F79" s="138">
        <v>11665.66</v>
      </c>
      <c r="G79" s="138">
        <f t="shared" si="10"/>
        <v>74080.36</v>
      </c>
      <c r="H79" s="154">
        <v>10024</v>
      </c>
      <c r="I79" s="154">
        <v>979</v>
      </c>
      <c r="J79" s="27">
        <f t="shared" si="7"/>
        <v>7.3902992817238626</v>
      </c>
      <c r="K79" s="46">
        <f t="shared" si="11"/>
        <v>0.66579272808323087</v>
      </c>
      <c r="L79" s="69">
        <f t="shared" si="3"/>
        <v>10.199999999999999</v>
      </c>
      <c r="M79" s="39"/>
    </row>
    <row r="80" spans="1:13" ht="15.75" x14ac:dyDescent="0.25">
      <c r="A80" s="25" t="s">
        <v>18</v>
      </c>
      <c r="B80" s="6">
        <v>831</v>
      </c>
      <c r="C80" s="6" t="s">
        <v>38</v>
      </c>
      <c r="D80" s="6" t="s">
        <v>17</v>
      </c>
      <c r="E80" s="138">
        <v>249580.55000000002</v>
      </c>
      <c r="F80" s="138">
        <v>23892.53</v>
      </c>
      <c r="G80" s="138">
        <f t="shared" si="10"/>
        <v>225688.02000000002</v>
      </c>
      <c r="H80" s="154">
        <v>23126</v>
      </c>
      <c r="I80" s="154">
        <v>2646</v>
      </c>
      <c r="J80" s="27">
        <f t="shared" si="7"/>
        <v>9.7590599325434582</v>
      </c>
      <c r="K80" s="46">
        <f t="shared" si="11"/>
        <v>0.83339538279619618</v>
      </c>
      <c r="L80" s="69">
        <f t="shared" si="3"/>
        <v>8.6999999999999993</v>
      </c>
      <c r="M80" s="39"/>
    </row>
    <row r="81" spans="1:13" s="100" customFormat="1" ht="15.75" x14ac:dyDescent="0.25">
      <c r="A81" s="25" t="s">
        <v>19</v>
      </c>
      <c r="B81" s="6" t="s">
        <v>39</v>
      </c>
      <c r="C81" s="6" t="s">
        <v>38</v>
      </c>
      <c r="D81" s="6" t="s">
        <v>17</v>
      </c>
      <c r="E81" s="138">
        <v>955993.09073994914</v>
      </c>
      <c r="F81" s="138">
        <v>73322.880777863975</v>
      </c>
      <c r="G81" s="138">
        <f t="shared" si="10"/>
        <v>882670.20996208512</v>
      </c>
      <c r="H81" s="154">
        <v>72146</v>
      </c>
      <c r="I81" s="154">
        <v>8155.9609999999957</v>
      </c>
      <c r="J81" s="27">
        <f t="shared" ref="J81:J82" si="12">+G81/H81</f>
        <v>12.234499625233347</v>
      </c>
      <c r="K81" s="46">
        <f t="shared" si="11"/>
        <v>1.0447907451095941</v>
      </c>
      <c r="L81" s="69">
        <f t="shared" ref="L81:L82" si="13">ROUND(H81/I81,1)</f>
        <v>8.8000000000000007</v>
      </c>
      <c r="M81" s="39"/>
    </row>
    <row r="82" spans="1:13" s="100" customFormat="1" ht="16.5" thickBot="1" x14ac:dyDescent="0.3">
      <c r="A82" s="28" t="s">
        <v>22</v>
      </c>
      <c r="B82" s="106" t="s">
        <v>40</v>
      </c>
      <c r="C82" s="106" t="s">
        <v>38</v>
      </c>
      <c r="D82" s="106" t="s">
        <v>17</v>
      </c>
      <c r="E82" s="134">
        <v>402602</v>
      </c>
      <c r="F82" s="134">
        <v>43437</v>
      </c>
      <c r="G82" s="134">
        <f t="shared" si="10"/>
        <v>359165</v>
      </c>
      <c r="H82" s="155">
        <v>20859</v>
      </c>
      <c r="I82" s="155">
        <v>1772.64</v>
      </c>
      <c r="J82" s="30">
        <f t="shared" si="12"/>
        <v>17.218706553526054</v>
      </c>
      <c r="K82" s="47">
        <f t="shared" si="11"/>
        <v>1.4704275451345903</v>
      </c>
      <c r="L82" s="74">
        <f t="shared" si="13"/>
        <v>11.8</v>
      </c>
      <c r="M82" s="40"/>
    </row>
    <row r="83" spans="1:13" s="100" customFormat="1" ht="15.75" x14ac:dyDescent="0.25">
      <c r="A83" s="25"/>
      <c r="B83" s="6"/>
      <c r="C83" s="6"/>
      <c r="D83" s="6"/>
      <c r="E83" s="138"/>
      <c r="F83" s="138"/>
      <c r="G83" s="138"/>
      <c r="H83" s="154"/>
      <c r="I83" s="154"/>
      <c r="J83" s="27"/>
      <c r="K83" s="46"/>
      <c r="L83" s="69"/>
      <c r="M83" s="178"/>
    </row>
    <row r="84" spans="1:13" ht="24.75" thickBot="1" x14ac:dyDescent="0.3">
      <c r="A84" s="180" t="s">
        <v>25</v>
      </c>
      <c r="B84" s="140"/>
      <c r="C84" s="100"/>
      <c r="D84" s="100"/>
      <c r="E84" s="100"/>
      <c r="G84" s="181">
        <v>1.6</v>
      </c>
      <c r="H84" s="182">
        <v>1.35</v>
      </c>
      <c r="I84" s="182">
        <v>1.2</v>
      </c>
      <c r="J84" s="183" t="s">
        <v>11</v>
      </c>
      <c r="K84" s="100"/>
      <c r="L84" s="100"/>
    </row>
    <row r="85" spans="1:13" ht="15.75" x14ac:dyDescent="0.25">
      <c r="A85" s="100" t="s">
        <v>17</v>
      </c>
      <c r="B85" s="140"/>
      <c r="C85" s="100"/>
      <c r="D85" s="100"/>
      <c r="E85" s="100"/>
      <c r="G85" s="111">
        <f>+$J$85*G84</f>
        <v>18.736000000000001</v>
      </c>
      <c r="H85" s="109">
        <f>+$J$85*H84</f>
        <v>15.808500000000002</v>
      </c>
      <c r="I85" s="107">
        <f>+$J$85*I84</f>
        <v>14.052000000000001</v>
      </c>
      <c r="J85" s="90">
        <f>+ROUND(AVERAGEIF($D$4:$D$80,"Weekday",$J$4:$J$80),2)</f>
        <v>11.71</v>
      </c>
      <c r="K85" s="100"/>
      <c r="L85" s="100"/>
    </row>
    <row r="86" spans="1:13" ht="15.75" x14ac:dyDescent="0.25">
      <c r="A86" s="100" t="s">
        <v>20</v>
      </c>
      <c r="B86" s="140"/>
      <c r="C86" s="100"/>
      <c r="D86" s="100"/>
      <c r="E86" s="100"/>
      <c r="G86" s="115">
        <f>+$J$86*G84</f>
        <v>17.760000000000002</v>
      </c>
      <c r="H86" s="113">
        <f>+$J$86*H84</f>
        <v>14.985000000000001</v>
      </c>
      <c r="I86" s="114">
        <f>+$J$86*I84</f>
        <v>13.319999999999999</v>
      </c>
      <c r="J86" s="91">
        <f>+ROUND(AVERAGEIF($D$4:$D$80,"Saturday",$J$4:$J$80),2)</f>
        <v>11.1</v>
      </c>
      <c r="K86" s="100"/>
      <c r="L86" s="100"/>
    </row>
    <row r="87" spans="1:13" ht="16.5" thickBot="1" x14ac:dyDescent="0.3">
      <c r="A87" s="100" t="s">
        <v>21</v>
      </c>
      <c r="B87" s="140"/>
      <c r="C87" s="100"/>
      <c r="D87" s="100"/>
      <c r="E87" s="100"/>
      <c r="G87" s="112">
        <f>+$J$87*G84</f>
        <v>23.728000000000002</v>
      </c>
      <c r="H87" s="110">
        <f>+$J$87*H84</f>
        <v>20.020500000000002</v>
      </c>
      <c r="I87" s="108">
        <f>+$J$87*I84</f>
        <v>17.795999999999999</v>
      </c>
      <c r="J87" s="92">
        <f>+ROUND(AVERAGEIF($D$4:$D$80,"Sunday",$J$4:$J$80),2)</f>
        <v>14.83</v>
      </c>
      <c r="K87" s="100"/>
      <c r="L87" s="100"/>
    </row>
    <row r="89" spans="1:13" ht="15.75" thickBot="1" x14ac:dyDescent="0.3">
      <c r="A89" s="100"/>
      <c r="B89" s="140"/>
      <c r="C89" s="100"/>
      <c r="D89" s="100"/>
      <c r="E89" s="100"/>
      <c r="G89" s="100"/>
      <c r="H89" s="100"/>
      <c r="I89" s="100"/>
      <c r="K89" s="100"/>
      <c r="L89" s="100"/>
    </row>
    <row r="90" spans="1:13" ht="15.75" thickBot="1" x14ac:dyDescent="0.3">
      <c r="A90" s="146" t="s">
        <v>27</v>
      </c>
      <c r="B90" s="140"/>
      <c r="C90" s="100"/>
      <c r="D90" s="100"/>
      <c r="E90" s="100"/>
      <c r="G90" s="100"/>
      <c r="H90" s="100"/>
      <c r="I90" s="100"/>
      <c r="K90" s="100"/>
      <c r="L90" s="100"/>
    </row>
    <row r="91" spans="1:13" x14ac:dyDescent="0.25">
      <c r="A91" s="100" t="s">
        <v>17</v>
      </c>
      <c r="B91" s="184">
        <f>(SUMIF($D$4:$D$82,"Weekday",$G$4:$G$82))/(SUMIF($D$4:$D$82,"Weekday",$H$4:$H$82))</f>
        <v>7.2123755506487512</v>
      </c>
      <c r="C91" s="144"/>
      <c r="D91" s="34"/>
      <c r="E91" s="100"/>
      <c r="G91" s="100"/>
      <c r="H91" s="100"/>
      <c r="I91" s="100"/>
      <c r="K91" s="100"/>
      <c r="L91" s="100"/>
    </row>
    <row r="92" spans="1:13" x14ac:dyDescent="0.25">
      <c r="A92" s="100" t="s">
        <v>20</v>
      </c>
      <c r="B92" s="184">
        <f>(SUMIF($D$4:$D$82,"Saturday",$G$4:$G$82))/(SUMIF($D$4:$D$82,"Saturday",$H$4:$H$82))</f>
        <v>7.8148485334422526</v>
      </c>
      <c r="C92" s="144"/>
      <c r="D92" s="34"/>
      <c r="E92" s="100"/>
      <c r="G92" s="100"/>
      <c r="H92" s="100"/>
      <c r="I92" s="100"/>
      <c r="K92" s="100"/>
      <c r="L92" s="100"/>
    </row>
    <row r="93" spans="1:13" x14ac:dyDescent="0.25">
      <c r="A93" s="100" t="s">
        <v>21</v>
      </c>
      <c r="B93" s="184">
        <f>(SUMIF($D$4:$D$82,"Sunday",$G$4:$G$82))/(SUMIF($D$4:$D$82,"Sunday",$H$4:$H$82))</f>
        <v>9.0173220834183709</v>
      </c>
      <c r="C93" s="144"/>
      <c r="D93" s="34"/>
      <c r="E93" s="100"/>
      <c r="G93" s="100"/>
      <c r="H93" s="100"/>
      <c r="I93" s="100"/>
      <c r="K93" s="100"/>
      <c r="L93" s="100"/>
    </row>
    <row r="94" spans="1:13" x14ac:dyDescent="0.25">
      <c r="A94" s="100" t="s">
        <v>31</v>
      </c>
      <c r="B94" s="184">
        <f>SUM(G4:G82)/SUM(H4:H82)</f>
        <v>7.3782062070408809</v>
      </c>
      <c r="C94" s="144"/>
      <c r="D94" s="34"/>
      <c r="E94" s="100"/>
      <c r="G94" s="100"/>
      <c r="H94" s="100"/>
      <c r="I94" s="100"/>
      <c r="J94" s="49"/>
      <c r="K94" s="100"/>
      <c r="L94" s="100"/>
    </row>
    <row r="95" spans="1:13" x14ac:dyDescent="0.25">
      <c r="A95" s="100"/>
      <c r="B95" s="140"/>
      <c r="C95" s="100"/>
      <c r="D95" s="100"/>
      <c r="E95" s="100"/>
      <c r="G95" s="100"/>
      <c r="H95" s="100"/>
      <c r="I95" s="100"/>
      <c r="J95" s="49"/>
      <c r="K95" s="100"/>
      <c r="L95" s="100"/>
    </row>
    <row r="99" spans="10:10" x14ac:dyDescent="0.25">
      <c r="J99" s="49"/>
    </row>
    <row r="100" spans="10:10" x14ac:dyDescent="0.25">
      <c r="J100" s="49"/>
    </row>
    <row r="101" spans="10:10" x14ac:dyDescent="0.25">
      <c r="J101" s="49"/>
    </row>
  </sheetData>
  <sortState xmlns:xlrd2="http://schemas.microsoft.com/office/spreadsheetml/2017/richdata2" ref="A1:N82">
    <sortCondition ref="D4:D80" customList="Weekday,Saturday,Sunday,Sunday/Holiday,Reduced"/>
    <sortCondition ref="B4:B80"/>
  </sortState>
  <mergeCells count="1">
    <mergeCell ref="A2:N2"/>
  </mergeCells>
  <conditionalFormatting sqref="K4:K83">
    <cfRule type="cellIs" dxfId="23" priority="8" stopIfTrue="1" operator="greaterThan">
      <formula>1.6</formula>
    </cfRule>
    <cfRule type="cellIs" dxfId="22" priority="9" stopIfTrue="1" operator="greaterThan">
      <formula>1.35</formula>
    </cfRule>
    <cfRule type="cellIs" dxfId="21" priority="10" stopIfTrue="1" operator="greaterThan">
      <formula>1.2</formula>
    </cfRule>
  </conditionalFormatting>
  <conditionalFormatting sqref="L4:L83">
    <cfRule type="cellIs" dxfId="20" priority="4" operator="lessThan">
      <formula>10</formula>
    </cfRule>
  </conditionalFormatting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</sheetPr>
  <dimension ref="A1:N27"/>
  <sheetViews>
    <sheetView workbookViewId="0">
      <selection activeCell="A18" sqref="A18:A21"/>
    </sheetView>
  </sheetViews>
  <sheetFormatPr defaultRowHeight="15" x14ac:dyDescent="0.25"/>
  <cols>
    <col min="1" max="1" width="29.7109375" style="100" bestFit="1" customWidth="1"/>
    <col min="2" max="2" width="15.42578125" style="11" bestFit="1" customWidth="1"/>
    <col min="3" max="3" width="13.5703125" style="100" bestFit="1" customWidth="1"/>
    <col min="4" max="4" width="12.5703125" style="100" bestFit="1" customWidth="1"/>
    <col min="5" max="6" width="14.28515625" style="100" bestFit="1" customWidth="1"/>
    <col min="7" max="7" width="15.85546875" style="9" bestFit="1" customWidth="1"/>
    <col min="8" max="8" width="14.5703125" style="100" bestFit="1" customWidth="1"/>
    <col min="9" max="9" width="16.140625" style="100" bestFit="1" customWidth="1"/>
    <col min="10" max="10" width="10.5703125" style="100" bestFit="1" customWidth="1"/>
    <col min="11" max="11" width="10.5703125" style="12" customWidth="1"/>
    <col min="12" max="12" width="10.85546875" style="12" bestFit="1" customWidth="1"/>
    <col min="13" max="13" width="40.42578125" style="100" customWidth="1"/>
    <col min="14" max="17" width="9.140625" style="100"/>
    <col min="18" max="19" width="12.7109375" style="100" bestFit="1" customWidth="1"/>
    <col min="20" max="16384" width="9.140625" style="100"/>
  </cols>
  <sheetData>
    <row r="1" spans="1:14" ht="18.75" x14ac:dyDescent="0.3">
      <c r="A1" s="14" t="s">
        <v>41</v>
      </c>
      <c r="B1" s="100"/>
      <c r="G1" s="100"/>
      <c r="J1" s="3"/>
      <c r="K1" s="3"/>
      <c r="L1" s="3"/>
      <c r="M1" s="101"/>
    </row>
    <row r="2" spans="1:14" ht="47.25" thickBot="1" x14ac:dyDescent="0.75">
      <c r="A2" s="194" t="s">
        <v>42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</row>
    <row r="3" spans="1:14" ht="72.75" thickBot="1" x14ac:dyDescent="0.3">
      <c r="A3" s="15" t="s">
        <v>2</v>
      </c>
      <c r="B3" s="16" t="s">
        <v>3</v>
      </c>
      <c r="C3" s="17" t="s">
        <v>4</v>
      </c>
      <c r="D3" s="17" t="s">
        <v>5</v>
      </c>
      <c r="E3" s="18" t="s">
        <v>6</v>
      </c>
      <c r="F3" s="18" t="s">
        <v>7</v>
      </c>
      <c r="G3" s="18" t="s">
        <v>8</v>
      </c>
      <c r="H3" s="19" t="s">
        <v>9</v>
      </c>
      <c r="I3" s="19" t="s">
        <v>34</v>
      </c>
      <c r="J3" s="20" t="s">
        <v>11</v>
      </c>
      <c r="K3" s="31" t="s">
        <v>12</v>
      </c>
      <c r="L3" s="72" t="s">
        <v>13</v>
      </c>
      <c r="M3" s="22" t="s">
        <v>14</v>
      </c>
    </row>
    <row r="4" spans="1:14" ht="15.75" x14ac:dyDescent="0.25">
      <c r="A4" s="151" t="s">
        <v>15</v>
      </c>
      <c r="B4" s="152">
        <v>921</v>
      </c>
      <c r="C4" s="152" t="s">
        <v>43</v>
      </c>
      <c r="D4" s="152" t="s">
        <v>17</v>
      </c>
      <c r="E4" s="187">
        <v>6111821.3259991463</v>
      </c>
      <c r="F4" s="187">
        <v>1426222.1236851688</v>
      </c>
      <c r="G4" s="189">
        <f>E4-F4</f>
        <v>4685599.2023139773</v>
      </c>
      <c r="H4" s="153">
        <v>1266246</v>
      </c>
      <c r="I4" s="153">
        <v>27183.61000000011</v>
      </c>
      <c r="J4" s="190">
        <f>+G4/H4</f>
        <v>3.7003861827117142</v>
      </c>
      <c r="K4" s="48">
        <f>J4/J12</f>
        <v>1.0482680404282476</v>
      </c>
      <c r="L4" s="191">
        <f>ROUND(H4/I4,1)</f>
        <v>46.6</v>
      </c>
      <c r="M4" s="38"/>
    </row>
    <row r="5" spans="1:14" ht="15.75" x14ac:dyDescent="0.25">
      <c r="A5" s="165" t="s">
        <v>15</v>
      </c>
      <c r="B5" s="2">
        <v>921</v>
      </c>
      <c r="C5" s="2" t="s">
        <v>43</v>
      </c>
      <c r="D5" s="2" t="s">
        <v>20</v>
      </c>
      <c r="E5" s="166">
        <v>1204413.4421205311</v>
      </c>
      <c r="F5" s="166">
        <v>215035.40681379999</v>
      </c>
      <c r="G5" s="192">
        <f t="shared" ref="G5:G9" si="0">E5-F5</f>
        <v>989378.03530673112</v>
      </c>
      <c r="H5" s="167">
        <v>222552</v>
      </c>
      <c r="I5" s="167">
        <v>5230.3399999999992</v>
      </c>
      <c r="J5" s="44">
        <f>+G5/H5</f>
        <v>4.445603882718336</v>
      </c>
      <c r="K5" s="46">
        <f>J5/J13</f>
        <v>1.0338613680740316</v>
      </c>
      <c r="L5" s="67">
        <f>ROUND(H5/I5,1)</f>
        <v>42.6</v>
      </c>
      <c r="M5" s="39"/>
    </row>
    <row r="6" spans="1:14" ht="15.75" x14ac:dyDescent="0.25">
      <c r="A6" s="165" t="s">
        <v>15</v>
      </c>
      <c r="B6" s="2">
        <v>921</v>
      </c>
      <c r="C6" s="2" t="s">
        <v>43</v>
      </c>
      <c r="D6" s="2" t="s">
        <v>21</v>
      </c>
      <c r="E6" s="166">
        <v>1183076.7065436211</v>
      </c>
      <c r="F6" s="166">
        <v>173015.23815749923</v>
      </c>
      <c r="G6" s="192">
        <f t="shared" si="0"/>
        <v>1010061.4683861219</v>
      </c>
      <c r="H6" s="167">
        <v>188118</v>
      </c>
      <c r="I6" s="167">
        <v>5337.0600000000049</v>
      </c>
      <c r="J6" s="44">
        <f t="shared" ref="J6:J8" si="1">+G6/H6</f>
        <v>5.3692972941777075</v>
      </c>
      <c r="K6" s="46">
        <f>J6/J14</f>
        <v>1.0207789532657239</v>
      </c>
      <c r="L6" s="67">
        <f t="shared" ref="L6:L8" si="2">ROUND(H6/I6,1)</f>
        <v>35.200000000000003</v>
      </c>
      <c r="M6" s="39"/>
    </row>
    <row r="7" spans="1:14" ht="15.75" x14ac:dyDescent="0.25">
      <c r="A7" s="165" t="s">
        <v>15</v>
      </c>
      <c r="B7" s="2">
        <v>923</v>
      </c>
      <c r="C7" s="2" t="s">
        <v>43</v>
      </c>
      <c r="D7" s="2" t="s">
        <v>17</v>
      </c>
      <c r="E7" s="166">
        <v>3708360.3372391532</v>
      </c>
      <c r="F7" s="166">
        <v>569532.08760476077</v>
      </c>
      <c r="G7" s="192">
        <f t="shared" si="0"/>
        <v>3138828.2496343926</v>
      </c>
      <c r="H7" s="167">
        <v>936069</v>
      </c>
      <c r="I7" s="167">
        <v>16443.97</v>
      </c>
      <c r="J7" s="44">
        <f t="shared" si="1"/>
        <v>3.3532017934942751</v>
      </c>
      <c r="K7" s="46">
        <f>J7/J12</f>
        <v>0.94991552223633857</v>
      </c>
      <c r="L7" s="67">
        <f t="shared" si="2"/>
        <v>56.9</v>
      </c>
      <c r="M7" s="39"/>
    </row>
    <row r="8" spans="1:14" ht="15.75" x14ac:dyDescent="0.25">
      <c r="A8" s="165" t="s">
        <v>15</v>
      </c>
      <c r="B8" s="2">
        <v>923</v>
      </c>
      <c r="C8" s="2" t="s">
        <v>43</v>
      </c>
      <c r="D8" s="2" t="s">
        <v>20</v>
      </c>
      <c r="E8" s="166">
        <v>673645.55137271318</v>
      </c>
      <c r="F8" s="166">
        <v>65855.942178976402</v>
      </c>
      <c r="G8" s="192">
        <f t="shared" si="0"/>
        <v>607789.6091937368</v>
      </c>
      <c r="H8" s="167">
        <v>145954</v>
      </c>
      <c r="I8" s="167">
        <v>2880.4799999999991</v>
      </c>
      <c r="J8" s="44">
        <f t="shared" si="1"/>
        <v>4.1642545541316904</v>
      </c>
      <c r="K8" s="46">
        <f>J8/J13</f>
        <v>0.9684312916585327</v>
      </c>
      <c r="L8" s="67">
        <f t="shared" si="2"/>
        <v>50.7</v>
      </c>
      <c r="M8" s="39"/>
    </row>
    <row r="9" spans="1:14" ht="16.5" thickBot="1" x14ac:dyDescent="0.3">
      <c r="A9" s="168" t="s">
        <v>15</v>
      </c>
      <c r="B9" s="169">
        <v>923</v>
      </c>
      <c r="C9" s="169" t="s">
        <v>43</v>
      </c>
      <c r="D9" s="169" t="s">
        <v>21</v>
      </c>
      <c r="E9" s="170">
        <v>761053.0093447367</v>
      </c>
      <c r="F9" s="170">
        <v>55032.514520962715</v>
      </c>
      <c r="G9" s="193">
        <f t="shared" si="0"/>
        <v>706020.49482377397</v>
      </c>
      <c r="H9" s="171">
        <v>136813</v>
      </c>
      <c r="I9" s="171">
        <v>3223.1</v>
      </c>
      <c r="J9" s="188">
        <f>+G9/H9</f>
        <v>5.1604781330997342</v>
      </c>
      <c r="K9" s="47">
        <f>J9/J14</f>
        <v>0.9810794929847404</v>
      </c>
      <c r="L9" s="68">
        <f>ROUND(H9/I9,1)</f>
        <v>42.4</v>
      </c>
      <c r="M9" s="40"/>
    </row>
    <row r="10" spans="1:14" ht="15.75" thickBot="1" x14ac:dyDescent="0.3">
      <c r="B10" s="140"/>
      <c r="G10" s="13"/>
      <c r="H10" s="13"/>
      <c r="I10" s="43"/>
      <c r="J10" s="12"/>
      <c r="K10" s="100"/>
      <c r="L10" s="100"/>
    </row>
    <row r="11" spans="1:14" ht="24.75" thickBot="1" x14ac:dyDescent="0.3">
      <c r="A11" s="15" t="s">
        <v>25</v>
      </c>
      <c r="B11" s="140"/>
      <c r="F11" s="9"/>
      <c r="G11" s="93">
        <v>1.6</v>
      </c>
      <c r="H11" s="31">
        <v>1.35</v>
      </c>
      <c r="I11" s="31">
        <v>1.2</v>
      </c>
      <c r="J11" s="94" t="s">
        <v>11</v>
      </c>
      <c r="K11" s="100"/>
      <c r="L11" s="100"/>
    </row>
    <row r="12" spans="1:14" ht="15.75" x14ac:dyDescent="0.25">
      <c r="A12" s="100" t="s">
        <v>17</v>
      </c>
      <c r="B12" s="140"/>
      <c r="F12" s="9"/>
      <c r="G12" s="111">
        <f>+$J$12*G11</f>
        <v>5.6479999999999997</v>
      </c>
      <c r="H12" s="109">
        <f>+$J$12*H11</f>
        <v>4.7655000000000003</v>
      </c>
      <c r="I12" s="107">
        <f>+$J$12*I11</f>
        <v>4.2359999999999998</v>
      </c>
      <c r="J12" s="90">
        <f>+ROUND(AVERAGEIF($D$4:$D$9,"Weekday",$J$4:$J9),2)</f>
        <v>3.53</v>
      </c>
      <c r="K12" s="100"/>
      <c r="L12" s="100"/>
    </row>
    <row r="13" spans="1:14" ht="15.75" x14ac:dyDescent="0.25">
      <c r="A13" s="100" t="s">
        <v>20</v>
      </c>
      <c r="B13" s="140"/>
      <c r="F13" s="9"/>
      <c r="G13" s="115">
        <f>+$J$13*G11</f>
        <v>6.88</v>
      </c>
      <c r="H13" s="113">
        <f>+$J$13*H11</f>
        <v>5.8049999999999997</v>
      </c>
      <c r="I13" s="114">
        <f>+$J$13*I11</f>
        <v>5.1599999999999993</v>
      </c>
      <c r="J13" s="91">
        <f>+ROUND(AVERAGEIF($D$4:$D$9,"Saturday",$J$4:$J9),2)</f>
        <v>4.3</v>
      </c>
    </row>
    <row r="14" spans="1:14" ht="16.5" thickBot="1" x14ac:dyDescent="0.3">
      <c r="A14" s="100" t="s">
        <v>21</v>
      </c>
      <c r="B14" s="140"/>
      <c r="F14" s="9"/>
      <c r="G14" s="112">
        <f>+$J$14*G11</f>
        <v>8.4160000000000004</v>
      </c>
      <c r="H14" s="110">
        <f>+$J$14*H11</f>
        <v>7.101</v>
      </c>
      <c r="I14" s="108">
        <f>+$J$14*I11</f>
        <v>6.3119999999999994</v>
      </c>
      <c r="J14" s="92">
        <f>+ROUND(AVERAGEIF($D$4:$D$9,"Sunday",$J$4:$J9),2)</f>
        <v>5.26</v>
      </c>
    </row>
    <row r="16" spans="1:14" ht="15.75" thickBot="1" x14ac:dyDescent="0.3">
      <c r="B16" s="140"/>
    </row>
    <row r="17" spans="1:7" ht="15.75" thickBot="1" x14ac:dyDescent="0.3">
      <c r="A17" s="146" t="s">
        <v>27</v>
      </c>
      <c r="B17" s="140"/>
    </row>
    <row r="18" spans="1:7" x14ac:dyDescent="0.25">
      <c r="A18" s="100" t="s">
        <v>17</v>
      </c>
      <c r="B18" s="184">
        <f>(SUMIF($D$4:$D$9,"Weekday",$G$4:$G$9))/(SUMIF($D$4:$D$9,"Weekday",$H$4:$H$9))</f>
        <v>3.5528193977466302</v>
      </c>
    </row>
    <row r="19" spans="1:7" x14ac:dyDescent="0.25">
      <c r="A19" s="100" t="s">
        <v>20</v>
      </c>
      <c r="B19" s="184">
        <f>(SUMIF($D$4:$D$9,"Saturday",$G$4:$G$9))/(SUMIF($D$4:$D$9,"Saturday",$H$4:$H$9))</f>
        <v>4.3341699850218669</v>
      </c>
    </row>
    <row r="20" spans="1:7" x14ac:dyDescent="0.25">
      <c r="A20" s="100" t="s">
        <v>21</v>
      </c>
      <c r="B20" s="184">
        <f>(SUMIF($D$4:$D$9,"Sunday",$G$4:$G$9))/(SUMIF($D$4:$D$9,"Sunday",$H$4:$H$9))</f>
        <v>5.281373470705768</v>
      </c>
    </row>
    <row r="21" spans="1:7" x14ac:dyDescent="0.25">
      <c r="A21" s="100" t="s">
        <v>31</v>
      </c>
      <c r="B21" s="121">
        <f>SUM(G4:G9)/SUM(H4:H9)</f>
        <v>3.8462123343638317</v>
      </c>
    </row>
    <row r="27" spans="1:7" x14ac:dyDescent="0.25">
      <c r="B27" s="140"/>
      <c r="G27" s="145"/>
    </row>
  </sheetData>
  <mergeCells count="1">
    <mergeCell ref="A2:N2"/>
  </mergeCells>
  <conditionalFormatting sqref="K4:K9">
    <cfRule type="cellIs" dxfId="19" priority="3" stopIfTrue="1" operator="greaterThan">
      <formula>1.6</formula>
    </cfRule>
    <cfRule type="cellIs" dxfId="18" priority="4" stopIfTrue="1" operator="greaterThan">
      <formula>1.36</formula>
    </cfRule>
    <cfRule type="cellIs" dxfId="17" priority="5" stopIfTrue="1" operator="greaterThan">
      <formula>1.2</formula>
    </cfRule>
  </conditionalFormatting>
  <conditionalFormatting sqref="L4:L9">
    <cfRule type="cellIs" dxfId="16" priority="2" operator="lessThan">
      <formula>25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59999389629810485"/>
  </sheetPr>
  <dimension ref="A1:N16"/>
  <sheetViews>
    <sheetView workbookViewId="0">
      <selection activeCell="E14" sqref="E14:E16"/>
    </sheetView>
  </sheetViews>
  <sheetFormatPr defaultRowHeight="15" x14ac:dyDescent="0.25"/>
  <cols>
    <col min="1" max="1" width="29.7109375" bestFit="1" customWidth="1"/>
    <col min="2" max="2" width="15.42578125" style="11" bestFit="1" customWidth="1"/>
    <col min="3" max="3" width="14.7109375" bestFit="1" customWidth="1"/>
    <col min="4" max="4" width="12.5703125" bestFit="1" customWidth="1"/>
    <col min="5" max="6" width="14.28515625" bestFit="1" customWidth="1"/>
    <col min="7" max="7" width="15.85546875" style="9" bestFit="1" customWidth="1"/>
    <col min="8" max="8" width="14" bestFit="1" customWidth="1"/>
    <col min="9" max="9" width="16.140625" bestFit="1" customWidth="1"/>
    <col min="10" max="10" width="10.5703125" bestFit="1" customWidth="1"/>
    <col min="11" max="11" width="10.5703125" style="12" customWidth="1"/>
    <col min="12" max="12" width="10.85546875" style="12" bestFit="1" customWidth="1"/>
    <col min="13" max="13" width="40.42578125" customWidth="1"/>
    <col min="18" max="19" width="12.7109375" bestFit="1" customWidth="1"/>
  </cols>
  <sheetData>
    <row r="1" spans="1:14" ht="18.75" x14ac:dyDescent="0.3">
      <c r="A1" s="14" t="s">
        <v>44</v>
      </c>
      <c r="B1" s="100"/>
      <c r="C1" s="100"/>
      <c r="D1" s="100"/>
      <c r="E1" s="100"/>
      <c r="F1" s="100"/>
      <c r="G1" s="100"/>
      <c r="H1" s="100"/>
      <c r="I1" s="100"/>
      <c r="J1" s="3"/>
      <c r="K1" s="3"/>
      <c r="L1" s="3"/>
      <c r="M1" s="101"/>
      <c r="N1" s="100"/>
    </row>
    <row r="2" spans="1:14" ht="47.25" thickBot="1" x14ac:dyDescent="0.75">
      <c r="A2" s="194" t="s">
        <v>45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</row>
    <row r="3" spans="1:14" ht="72" x14ac:dyDescent="0.25">
      <c r="A3" s="50" t="s">
        <v>2</v>
      </c>
      <c r="B3" s="51" t="s">
        <v>3</v>
      </c>
      <c r="C3" s="52" t="s">
        <v>4</v>
      </c>
      <c r="D3" s="52" t="s">
        <v>5</v>
      </c>
      <c r="E3" s="53" t="s">
        <v>6</v>
      </c>
      <c r="F3" s="53" t="s">
        <v>7</v>
      </c>
      <c r="G3" s="53" t="s">
        <v>8</v>
      </c>
      <c r="H3" s="54" t="s">
        <v>9</v>
      </c>
      <c r="I3" s="54" t="s">
        <v>34</v>
      </c>
      <c r="J3" s="55" t="s">
        <v>11</v>
      </c>
      <c r="K3" s="56" t="s">
        <v>12</v>
      </c>
      <c r="L3" s="75" t="s">
        <v>13</v>
      </c>
      <c r="M3" s="57" t="s">
        <v>14</v>
      </c>
      <c r="N3" s="100"/>
    </row>
    <row r="4" spans="1:14" ht="15.75" x14ac:dyDescent="0.25">
      <c r="A4" s="25" t="s">
        <v>18</v>
      </c>
      <c r="B4" s="6">
        <v>903</v>
      </c>
      <c r="C4" s="6" t="s">
        <v>46</v>
      </c>
      <c r="D4" s="6" t="s">
        <v>17</v>
      </c>
      <c r="E4" s="138">
        <v>1995468.69</v>
      </c>
      <c r="F4" s="138">
        <v>160562.78</v>
      </c>
      <c r="G4" s="26">
        <f>E4-F4</f>
        <v>1834905.91</v>
      </c>
      <c r="H4" s="154">
        <v>182812</v>
      </c>
      <c r="I4" s="154">
        <v>9110</v>
      </c>
      <c r="J4" s="27">
        <f>+G4/H4</f>
        <v>10.037119609216024</v>
      </c>
      <c r="K4" s="78"/>
      <c r="L4" s="67">
        <f>ROUND(H4/I4,1)</f>
        <v>20.100000000000001</v>
      </c>
      <c r="M4" s="39"/>
      <c r="N4" s="100"/>
    </row>
    <row r="5" spans="1:14" ht="15.75" x14ac:dyDescent="0.25">
      <c r="A5" s="25" t="s">
        <v>18</v>
      </c>
      <c r="B5" s="6">
        <v>903</v>
      </c>
      <c r="C5" s="6" t="s">
        <v>46</v>
      </c>
      <c r="D5" s="6" t="s">
        <v>20</v>
      </c>
      <c r="E5" s="138">
        <v>302161.74</v>
      </c>
      <c r="F5" s="138">
        <v>27367.66</v>
      </c>
      <c r="G5" s="26">
        <f t="shared" ref="G5:G6" si="0">E5-F5</f>
        <v>274794.08</v>
      </c>
      <c r="H5" s="154">
        <v>31160</v>
      </c>
      <c r="I5" s="154">
        <v>1369</v>
      </c>
      <c r="J5" s="27">
        <f>+G5/H5</f>
        <v>8.8188087291399242</v>
      </c>
      <c r="K5" s="78"/>
      <c r="L5" s="67">
        <f>ROUND(H5/I5,1)</f>
        <v>22.8</v>
      </c>
      <c r="M5" s="39"/>
      <c r="N5" s="100"/>
    </row>
    <row r="6" spans="1:14" ht="16.5" thickBot="1" x14ac:dyDescent="0.3">
      <c r="A6" s="28" t="s">
        <v>18</v>
      </c>
      <c r="B6" s="106">
        <v>903</v>
      </c>
      <c r="C6" s="106" t="s">
        <v>46</v>
      </c>
      <c r="D6" s="106" t="s">
        <v>21</v>
      </c>
      <c r="E6" s="134">
        <v>330667.56</v>
      </c>
      <c r="F6" s="134">
        <v>24943.56</v>
      </c>
      <c r="G6" s="29">
        <f t="shared" si="0"/>
        <v>305724</v>
      </c>
      <c r="H6" s="155">
        <v>28400</v>
      </c>
      <c r="I6" s="155">
        <v>1498</v>
      </c>
      <c r="J6" s="30">
        <f>+G6/H6</f>
        <v>10.764929577464789</v>
      </c>
      <c r="K6" s="79"/>
      <c r="L6" s="68">
        <f>ROUND(H6/I6,1)</f>
        <v>19</v>
      </c>
      <c r="M6" s="40"/>
      <c r="N6" s="100"/>
    </row>
    <row r="7" spans="1:14" ht="15.75" thickBot="1" x14ac:dyDescent="0.3">
      <c r="A7" s="100"/>
      <c r="B7" s="140"/>
      <c r="C7" s="100"/>
      <c r="D7" s="100"/>
      <c r="E7" s="100"/>
      <c r="F7" s="100"/>
      <c r="G7" s="13"/>
      <c r="H7" s="13"/>
      <c r="I7" s="43"/>
      <c r="J7" s="12"/>
      <c r="K7" s="100"/>
      <c r="L7" s="100"/>
      <c r="M7" s="100"/>
      <c r="N7" s="100"/>
    </row>
    <row r="8" spans="1:14" ht="24.75" thickBot="1" x14ac:dyDescent="0.3">
      <c r="A8" s="15" t="s">
        <v>25</v>
      </c>
      <c r="B8" s="140"/>
      <c r="C8" s="100"/>
      <c r="D8" s="100"/>
      <c r="E8" s="100"/>
      <c r="F8" s="9"/>
      <c r="G8" s="93">
        <v>1.6</v>
      </c>
      <c r="H8" s="31">
        <v>1.35</v>
      </c>
      <c r="I8" s="31">
        <v>1.2</v>
      </c>
      <c r="J8" s="94" t="s">
        <v>11</v>
      </c>
      <c r="K8" s="100"/>
      <c r="L8" s="100"/>
      <c r="M8" s="100"/>
      <c r="N8" s="100"/>
    </row>
    <row r="9" spans="1:14" ht="15.75" x14ac:dyDescent="0.25">
      <c r="A9" s="100" t="s">
        <v>17</v>
      </c>
      <c r="B9" s="140"/>
      <c r="C9" s="100"/>
      <c r="D9" s="100"/>
      <c r="E9" s="100"/>
      <c r="F9" s="9"/>
      <c r="G9" s="111">
        <f>+$J$9*G8</f>
        <v>16.064</v>
      </c>
      <c r="H9" s="109">
        <f>+$J$9*H8</f>
        <v>13.554</v>
      </c>
      <c r="I9" s="107">
        <f>+$J$9*I8</f>
        <v>12.047999999999998</v>
      </c>
      <c r="J9" s="90">
        <f>+ROUND(AVERAGEIF($D$4:$D$6,"Weekday",$J$4:$J6),2)</f>
        <v>10.039999999999999</v>
      </c>
      <c r="K9" s="100"/>
      <c r="L9" s="100"/>
      <c r="M9" s="100"/>
      <c r="N9" s="100"/>
    </row>
    <row r="10" spans="1:14" ht="15.75" x14ac:dyDescent="0.25">
      <c r="A10" s="100" t="s">
        <v>20</v>
      </c>
      <c r="B10" s="140"/>
      <c r="C10" s="100"/>
      <c r="D10" s="100"/>
      <c r="E10" s="100"/>
      <c r="F10" s="9"/>
      <c r="G10" s="115">
        <f>+$J$10*G8</f>
        <v>14.112000000000002</v>
      </c>
      <c r="H10" s="113">
        <f>+$J$10*H8</f>
        <v>11.907000000000002</v>
      </c>
      <c r="I10" s="114">
        <f>+$J$10*I8</f>
        <v>10.584</v>
      </c>
      <c r="J10" s="91">
        <f>+ROUND(AVERAGEIF($D$4:$D$6,"Saturday",$J$4:$J6),2)</f>
        <v>8.82</v>
      </c>
      <c r="M10" s="100"/>
      <c r="N10" s="100"/>
    </row>
    <row r="11" spans="1:14" ht="16.5" thickBot="1" x14ac:dyDescent="0.3">
      <c r="A11" s="100" t="s">
        <v>21</v>
      </c>
      <c r="B11" s="140"/>
      <c r="C11" s="100"/>
      <c r="D11" s="100"/>
      <c r="E11" s="100"/>
      <c r="F11" s="9"/>
      <c r="G11" s="112">
        <f>+$J$11*G8</f>
        <v>17.216000000000001</v>
      </c>
      <c r="H11" s="110">
        <f>+$J$11*H8</f>
        <v>14.526</v>
      </c>
      <c r="I11" s="108">
        <f>+$J$11*I8</f>
        <v>12.911999999999999</v>
      </c>
      <c r="J11" s="92">
        <f>+ROUND(AVERAGEIF($D$4:$D$6,"Sunday",$J$4:$J6),2)</f>
        <v>10.76</v>
      </c>
      <c r="M11" s="100"/>
      <c r="N11" s="100"/>
    </row>
    <row r="12" spans="1:14" x14ac:dyDescent="0.25">
      <c r="A12" s="100" t="s">
        <v>31</v>
      </c>
      <c r="B12" s="185">
        <f>SUM(G4:G6)/SUM(H4:H6)</f>
        <v>9.9657715825260329</v>
      </c>
      <c r="C12" s="100"/>
      <c r="D12" s="100"/>
      <c r="E12" s="100"/>
      <c r="F12" s="100"/>
      <c r="H12" s="100"/>
      <c r="I12" s="100"/>
      <c r="J12" s="100"/>
      <c r="M12" s="100"/>
      <c r="N12" s="100"/>
    </row>
    <row r="13" spans="1:14" x14ac:dyDescent="0.25">
      <c r="A13" s="100"/>
      <c r="B13" s="142"/>
      <c r="C13" s="100"/>
      <c r="D13" s="100"/>
      <c r="E13" s="100"/>
      <c r="F13" s="100"/>
      <c r="H13" s="100"/>
      <c r="I13" s="100"/>
      <c r="J13" s="100"/>
      <c r="M13" s="100"/>
      <c r="N13" s="100"/>
    </row>
    <row r="14" spans="1:14" x14ac:dyDescent="0.25">
      <c r="A14" s="100"/>
      <c r="B14" s="140"/>
      <c r="C14" s="100"/>
      <c r="D14" s="100"/>
      <c r="E14" s="124"/>
      <c r="F14" s="100"/>
      <c r="H14" s="100"/>
      <c r="I14" s="100"/>
      <c r="J14" s="100"/>
      <c r="M14" s="100"/>
      <c r="N14" s="100"/>
    </row>
    <row r="15" spans="1:14" x14ac:dyDescent="0.25">
      <c r="A15" s="100"/>
      <c r="B15" s="140"/>
      <c r="C15" s="100"/>
      <c r="D15" s="100"/>
      <c r="E15" s="124"/>
      <c r="F15" s="100"/>
      <c r="H15" s="100"/>
      <c r="I15" s="100"/>
      <c r="J15" s="100"/>
      <c r="M15" s="100"/>
      <c r="N15" s="100"/>
    </row>
    <row r="16" spans="1:14" x14ac:dyDescent="0.25">
      <c r="A16" s="100"/>
      <c r="B16" s="140"/>
      <c r="C16" s="100"/>
      <c r="D16" s="100"/>
      <c r="E16" s="124"/>
      <c r="F16" s="100"/>
      <c r="H16" s="100"/>
      <c r="I16" s="100"/>
      <c r="J16" s="100"/>
      <c r="M16" s="100"/>
      <c r="N16" s="100"/>
    </row>
  </sheetData>
  <mergeCells count="1">
    <mergeCell ref="A2:N2"/>
  </mergeCells>
  <conditionalFormatting sqref="K4:K6">
    <cfRule type="cellIs" dxfId="15" priority="3" stopIfTrue="1" operator="greaterThan">
      <formula>1.6</formula>
    </cfRule>
    <cfRule type="cellIs" dxfId="14" priority="4" stopIfTrue="1" operator="greaterThan">
      <formula>1.36</formula>
    </cfRule>
    <cfRule type="cellIs" dxfId="13" priority="5" stopIfTrue="1" operator="greaterThan">
      <formula>1.2</formula>
    </cfRule>
  </conditionalFormatting>
  <conditionalFormatting sqref="L4:L6">
    <cfRule type="cellIs" dxfId="12" priority="2" operator="lessThan">
      <formula>25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59999389629810485"/>
  </sheetPr>
  <dimension ref="A1:Q22"/>
  <sheetViews>
    <sheetView workbookViewId="0">
      <selection activeCell="D22" sqref="D22"/>
    </sheetView>
  </sheetViews>
  <sheetFormatPr defaultRowHeight="15" x14ac:dyDescent="0.25"/>
  <cols>
    <col min="1" max="1" width="29.7109375" bestFit="1" customWidth="1"/>
    <col min="2" max="2" width="13.85546875" style="11" bestFit="1" customWidth="1"/>
    <col min="3" max="3" width="14.28515625" bestFit="1" customWidth="1"/>
    <col min="4" max="4" width="12.5703125" bestFit="1" customWidth="1"/>
    <col min="5" max="6" width="15.42578125" bestFit="1" customWidth="1"/>
    <col min="7" max="7" width="16" style="9" bestFit="1" customWidth="1"/>
    <col min="8" max="8" width="15.7109375" bestFit="1" customWidth="1"/>
    <col min="9" max="9" width="16.28515625" bestFit="1" customWidth="1"/>
    <col min="10" max="10" width="15.140625" customWidth="1"/>
    <col min="11" max="11" width="13.42578125" style="12" customWidth="1"/>
    <col min="12" max="12" width="10.85546875" style="12" bestFit="1" customWidth="1"/>
    <col min="13" max="13" width="28.42578125" customWidth="1"/>
    <col min="16" max="16" width="10.5703125" customWidth="1"/>
    <col min="17" max="17" width="11" customWidth="1"/>
    <col min="18" max="19" width="12.7109375" bestFit="1" customWidth="1"/>
  </cols>
  <sheetData>
    <row r="1" spans="1:17" ht="18.75" x14ac:dyDescent="0.3">
      <c r="A1" s="14" t="s">
        <v>47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2"/>
      <c r="N1" s="100"/>
      <c r="O1" s="100"/>
      <c r="P1" s="100"/>
      <c r="Q1" s="100"/>
    </row>
    <row r="2" spans="1:17" ht="47.25" thickBot="1" x14ac:dyDescent="0.75">
      <c r="A2" s="194" t="s">
        <v>48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00"/>
      <c r="P2" s="100"/>
      <c r="Q2" s="100"/>
    </row>
    <row r="3" spans="1:17" ht="60" x14ac:dyDescent="0.25">
      <c r="A3" s="50" t="s">
        <v>2</v>
      </c>
      <c r="B3" s="51" t="s">
        <v>3</v>
      </c>
      <c r="C3" s="52" t="s">
        <v>4</v>
      </c>
      <c r="D3" s="52" t="s">
        <v>5</v>
      </c>
      <c r="E3" s="53" t="s">
        <v>6</v>
      </c>
      <c r="F3" s="53" t="s">
        <v>7</v>
      </c>
      <c r="G3" s="53" t="s">
        <v>8</v>
      </c>
      <c r="H3" s="54" t="s">
        <v>9</v>
      </c>
      <c r="I3" s="54" t="s">
        <v>34</v>
      </c>
      <c r="J3" s="55" t="s">
        <v>11</v>
      </c>
      <c r="K3" s="55" t="s">
        <v>12</v>
      </c>
      <c r="L3" s="75" t="s">
        <v>13</v>
      </c>
      <c r="M3" s="57" t="s">
        <v>14</v>
      </c>
      <c r="N3" s="12"/>
      <c r="O3" s="12"/>
      <c r="P3" s="12"/>
      <c r="Q3" s="122"/>
    </row>
    <row r="4" spans="1:17" ht="15.75" x14ac:dyDescent="0.25">
      <c r="A4" s="25" t="s">
        <v>15</v>
      </c>
      <c r="B4" s="6" t="s">
        <v>49</v>
      </c>
      <c r="C4" s="6" t="s">
        <v>50</v>
      </c>
      <c r="D4" s="6" t="s">
        <v>17</v>
      </c>
      <c r="E4" s="138">
        <v>26558913.207990769</v>
      </c>
      <c r="F4" s="138">
        <v>8932316.0665824506</v>
      </c>
      <c r="G4" s="136">
        <f>E4-F4</f>
        <v>17626597.141408317</v>
      </c>
      <c r="H4" s="154">
        <v>8342242</v>
      </c>
      <c r="I4" s="154">
        <v>38574.9</v>
      </c>
      <c r="J4" s="64">
        <f>+G4/H4</f>
        <v>2.1129328472379867</v>
      </c>
      <c r="K4" s="46">
        <f>+IF(D4="Weekday",J4/$J$13,IF(D4="Saturday",J4/$J$14,IF(D4="Sunday",J4/$J$15,"NA")))</f>
        <v>1.1870409254145993</v>
      </c>
      <c r="L4" s="76">
        <f>ROUND(H4/I4,1)</f>
        <v>216.3</v>
      </c>
      <c r="M4" s="41"/>
      <c r="N4" s="102"/>
      <c r="O4" s="102"/>
      <c r="P4" s="100"/>
      <c r="Q4" s="100"/>
    </row>
    <row r="5" spans="1:17" s="100" customFormat="1" ht="15.75" x14ac:dyDescent="0.25">
      <c r="A5" s="25" t="s">
        <v>15</v>
      </c>
      <c r="B5" s="6" t="s">
        <v>49</v>
      </c>
      <c r="C5" s="6" t="s">
        <v>50</v>
      </c>
      <c r="D5" s="6" t="s">
        <v>20</v>
      </c>
      <c r="E5" s="138">
        <v>5653038.8089698255</v>
      </c>
      <c r="F5" s="138">
        <v>1491436.2511526854</v>
      </c>
      <c r="G5" s="136">
        <f t="shared" ref="G5:G9" si="0">E5-F5</f>
        <v>4161602.5578171401</v>
      </c>
      <c r="H5" s="154">
        <v>1392911.0929287598</v>
      </c>
      <c r="I5" s="154">
        <v>8161.2000000000007</v>
      </c>
      <c r="J5" s="64">
        <f t="shared" ref="J5:J9" si="1">+G5/H5</f>
        <v>2.9877014972053098</v>
      </c>
      <c r="K5" s="46">
        <f>+IF(D5="Weekday",J5/$J$13,IF(D5="Saturday",J5/$J$14,IF(D5="Sunday",J5/$J$15,"NA")))</f>
        <v>1.1148139914945185</v>
      </c>
      <c r="L5" s="76">
        <f t="shared" ref="L5:L7" si="2">ROUND(H5/I5,1)</f>
        <v>170.7</v>
      </c>
      <c r="M5" s="41"/>
      <c r="N5" s="102"/>
      <c r="O5" s="102"/>
    </row>
    <row r="6" spans="1:17" s="100" customFormat="1" ht="15.75" x14ac:dyDescent="0.25">
      <c r="A6" s="25" t="s">
        <v>15</v>
      </c>
      <c r="B6" s="6" t="s">
        <v>49</v>
      </c>
      <c r="C6" s="6" t="s">
        <v>50</v>
      </c>
      <c r="D6" s="6" t="s">
        <v>21</v>
      </c>
      <c r="E6" s="138">
        <v>5178715.731878995</v>
      </c>
      <c r="F6" s="138">
        <v>1402752.9896758636</v>
      </c>
      <c r="G6" s="136">
        <f t="shared" si="0"/>
        <v>3775962.7422031313</v>
      </c>
      <c r="H6" s="154">
        <v>1310086.3</v>
      </c>
      <c r="I6" s="154">
        <v>7481.4</v>
      </c>
      <c r="J6" s="64">
        <f t="shared" si="1"/>
        <v>2.8822244322401747</v>
      </c>
      <c r="K6" s="46">
        <f t="shared" ref="K6:K9" si="3">+IF(D6="Weekday",J6/$J$13,IF(D6="Saturday",J6/$J$14,IF(D6="Sunday",J6/$J$15,"NA")))</f>
        <v>1.0220654015036081</v>
      </c>
      <c r="L6" s="76">
        <f t="shared" si="2"/>
        <v>175.1</v>
      </c>
      <c r="M6" s="41"/>
      <c r="N6" s="102"/>
      <c r="O6" s="102"/>
    </row>
    <row r="7" spans="1:17" s="100" customFormat="1" ht="15.75" x14ac:dyDescent="0.25">
      <c r="A7" s="25" t="s">
        <v>15</v>
      </c>
      <c r="B7" s="6" t="s">
        <v>51</v>
      </c>
      <c r="C7" s="6" t="s">
        <v>50</v>
      </c>
      <c r="D7" s="6" t="s">
        <v>17</v>
      </c>
      <c r="E7" s="138">
        <v>28048266.044132572</v>
      </c>
      <c r="F7" s="138">
        <v>12039125.162020411</v>
      </c>
      <c r="G7" s="136">
        <f t="shared" si="0"/>
        <v>16009140.88211216</v>
      </c>
      <c r="H7" s="154">
        <v>11133010</v>
      </c>
      <c r="I7" s="154">
        <v>45791.3</v>
      </c>
      <c r="J7" s="64">
        <f t="shared" si="1"/>
        <v>1.4379885477613117</v>
      </c>
      <c r="K7" s="46">
        <f t="shared" si="3"/>
        <v>0.80785873469736613</v>
      </c>
      <c r="L7" s="76">
        <f t="shared" si="2"/>
        <v>243.1</v>
      </c>
      <c r="M7" s="41"/>
      <c r="N7" s="102"/>
      <c r="O7" s="102"/>
    </row>
    <row r="8" spans="1:17" ht="15.75" x14ac:dyDescent="0.25">
      <c r="A8" s="25" t="s">
        <v>15</v>
      </c>
      <c r="B8" s="6" t="s">
        <v>51</v>
      </c>
      <c r="C8" s="6" t="s">
        <v>50</v>
      </c>
      <c r="D8" s="6" t="s">
        <v>20</v>
      </c>
      <c r="E8" s="138">
        <v>5853724.1235141223</v>
      </c>
      <c r="F8" s="138">
        <v>1837857.9112013762</v>
      </c>
      <c r="G8" s="136">
        <f t="shared" si="0"/>
        <v>4015866.2123127459</v>
      </c>
      <c r="H8" s="154">
        <v>1699533</v>
      </c>
      <c r="I8" s="154">
        <v>9550.7999999999993</v>
      </c>
      <c r="J8" s="64">
        <f t="shared" si="1"/>
        <v>2.3629233514811103</v>
      </c>
      <c r="K8" s="46">
        <f t="shared" si="3"/>
        <v>0.88168781771683213</v>
      </c>
      <c r="L8" s="76">
        <f>ROUND(H8/I8,1)</f>
        <v>177.9</v>
      </c>
      <c r="M8" s="41"/>
      <c r="N8" s="102"/>
      <c r="O8" s="102"/>
      <c r="P8" s="100"/>
      <c r="Q8" s="100"/>
    </row>
    <row r="9" spans="1:17" ht="16.5" thickBot="1" x14ac:dyDescent="0.3">
      <c r="A9" s="28" t="s">
        <v>15</v>
      </c>
      <c r="B9" s="106" t="s">
        <v>51</v>
      </c>
      <c r="C9" s="106" t="s">
        <v>50</v>
      </c>
      <c r="D9" s="106" t="s">
        <v>21</v>
      </c>
      <c r="E9" s="134">
        <v>5449578.5835136911</v>
      </c>
      <c r="F9" s="134">
        <v>1537367.7593672131</v>
      </c>
      <c r="G9" s="135">
        <f t="shared" si="0"/>
        <v>3912210.824146478</v>
      </c>
      <c r="H9" s="155">
        <v>1421659</v>
      </c>
      <c r="I9" s="155">
        <v>8892.0999999999985</v>
      </c>
      <c r="J9" s="65">
        <f t="shared" si="1"/>
        <v>2.7518630164803781</v>
      </c>
      <c r="K9" s="47">
        <f t="shared" si="3"/>
        <v>0.97583794910651711</v>
      </c>
      <c r="L9" s="77">
        <f>ROUND(H9/I9,1)</f>
        <v>159.9</v>
      </c>
      <c r="M9" s="62"/>
      <c r="N9" s="102"/>
      <c r="O9" s="102"/>
      <c r="P9" s="100"/>
      <c r="Q9" s="100"/>
    </row>
    <row r="10" spans="1:17" x14ac:dyDescent="0.25">
      <c r="A10" s="100"/>
      <c r="B10" s="140"/>
      <c r="C10" s="100"/>
      <c r="D10" s="100"/>
      <c r="E10" s="100"/>
      <c r="F10" s="100"/>
      <c r="G10" s="100"/>
      <c r="H10" s="100"/>
      <c r="I10" s="100"/>
      <c r="J10" s="12"/>
      <c r="K10" s="100"/>
      <c r="L10" s="100"/>
      <c r="M10" s="100"/>
      <c r="N10" s="100"/>
      <c r="O10" s="100"/>
      <c r="P10" s="100"/>
      <c r="Q10" s="100"/>
    </row>
    <row r="11" spans="1:17" ht="15.75" thickBot="1" x14ac:dyDescent="0.3">
      <c r="A11" s="100"/>
      <c r="B11" s="140"/>
      <c r="C11" s="100"/>
      <c r="D11" s="100"/>
      <c r="E11" s="100"/>
      <c r="F11" s="100"/>
      <c r="G11" s="100"/>
      <c r="H11" s="100"/>
      <c r="I11" s="100"/>
      <c r="J11" s="12"/>
      <c r="K11" s="100"/>
      <c r="L11" s="100"/>
      <c r="M11" s="100"/>
      <c r="N11" s="100"/>
      <c r="O11" s="100"/>
      <c r="P11" s="100"/>
      <c r="Q11" s="100"/>
    </row>
    <row r="12" spans="1:17" ht="24.75" thickBot="1" x14ac:dyDescent="0.3">
      <c r="A12" s="15" t="s">
        <v>25</v>
      </c>
      <c r="B12" s="140"/>
      <c r="C12" s="100"/>
      <c r="D12" s="100"/>
      <c r="E12" s="100"/>
      <c r="F12" s="9"/>
      <c r="G12" s="93">
        <v>1.601</v>
      </c>
      <c r="H12" s="31">
        <v>1.351</v>
      </c>
      <c r="I12" s="31">
        <v>1.2</v>
      </c>
      <c r="J12" s="94" t="s">
        <v>11</v>
      </c>
      <c r="K12" s="100"/>
      <c r="L12" s="100"/>
      <c r="M12" s="100"/>
      <c r="N12" s="100"/>
      <c r="O12" s="100"/>
      <c r="P12" s="100"/>
      <c r="Q12" s="100"/>
    </row>
    <row r="13" spans="1:17" ht="15.75" x14ac:dyDescent="0.25">
      <c r="A13" s="100" t="s">
        <v>17</v>
      </c>
      <c r="B13" s="140"/>
      <c r="C13" s="100"/>
      <c r="D13" s="100"/>
      <c r="E13" s="100"/>
      <c r="F13" s="9"/>
      <c r="G13" s="111">
        <f>+$J$13*G12</f>
        <v>2.84978</v>
      </c>
      <c r="H13" s="109">
        <f>+$J$13*H12</f>
        <v>2.4047800000000001</v>
      </c>
      <c r="I13" s="107">
        <f>+$J$13*I12</f>
        <v>2.1360000000000001</v>
      </c>
      <c r="J13" s="90">
        <f>+ROUND(AVERAGEIF($D$4:$D$9,"Weekday",$J$4:$J9),2)</f>
        <v>1.78</v>
      </c>
      <c r="K13" s="100"/>
      <c r="L13" s="100"/>
      <c r="M13" s="100"/>
      <c r="N13" s="100"/>
      <c r="O13" s="100"/>
      <c r="P13" s="100"/>
      <c r="Q13" s="100"/>
    </row>
    <row r="14" spans="1:17" ht="15.75" x14ac:dyDescent="0.25">
      <c r="A14" s="100" t="s">
        <v>20</v>
      </c>
      <c r="B14" s="140"/>
      <c r="C14" s="100"/>
      <c r="D14" s="100"/>
      <c r="E14" s="100"/>
      <c r="F14" s="9"/>
      <c r="G14" s="115">
        <f t="shared" ref="G14:H14" si="4">+$J$14*G12</f>
        <v>4.29068</v>
      </c>
      <c r="H14" s="113">
        <f t="shared" si="4"/>
        <v>3.6206800000000001</v>
      </c>
      <c r="I14" s="114">
        <f>+$J$14*I12</f>
        <v>3.2160000000000002</v>
      </c>
      <c r="J14" s="91">
        <f>+ROUND(AVERAGEIF($D$4:$D$9,"Saturday",$J$4:$J9),2)</f>
        <v>2.68</v>
      </c>
      <c r="M14" s="100"/>
      <c r="N14" s="100"/>
      <c r="O14" s="100"/>
      <c r="P14" s="100"/>
      <c r="Q14" s="100"/>
    </row>
    <row r="15" spans="1:17" ht="16.5" thickBot="1" x14ac:dyDescent="0.3">
      <c r="A15" s="100" t="s">
        <v>21</v>
      </c>
      <c r="B15" s="140"/>
      <c r="C15" s="100"/>
      <c r="D15" s="100"/>
      <c r="E15" s="100"/>
      <c r="F15" s="9"/>
      <c r="G15" s="112">
        <f t="shared" ref="G15:H15" si="5">+$J$15*G12</f>
        <v>4.5148199999999994</v>
      </c>
      <c r="H15" s="110">
        <f t="shared" si="5"/>
        <v>3.8098199999999998</v>
      </c>
      <c r="I15" s="108">
        <f>+$J$15*I12</f>
        <v>3.3839999999999999</v>
      </c>
      <c r="J15" s="92">
        <f>+ROUND(AVERAGEIF($D$4:$D$9,"Sunday",$J$4:$J9),2)</f>
        <v>2.82</v>
      </c>
      <c r="M15" s="100"/>
      <c r="N15" s="100"/>
      <c r="O15" s="100"/>
      <c r="P15" s="100"/>
      <c r="Q15" s="100"/>
    </row>
    <row r="17" spans="1:9" ht="15.75" thickBot="1" x14ac:dyDescent="0.3">
      <c r="A17" s="100"/>
      <c r="B17" s="140"/>
      <c r="C17" s="100"/>
      <c r="D17" s="100"/>
      <c r="E17" s="100"/>
      <c r="F17" s="100"/>
      <c r="H17" s="100"/>
      <c r="I17" s="100"/>
    </row>
    <row r="18" spans="1:9" ht="15.75" thickBot="1" x14ac:dyDescent="0.3">
      <c r="A18" s="146" t="s">
        <v>27</v>
      </c>
      <c r="B18" s="140"/>
      <c r="C18" s="5"/>
      <c r="D18" s="34"/>
      <c r="E18" s="100"/>
      <c r="F18" s="100"/>
      <c r="H18" s="100"/>
      <c r="I18" s="100"/>
    </row>
    <row r="19" spans="1:9" x14ac:dyDescent="0.25">
      <c r="A19" s="100" t="s">
        <v>17</v>
      </c>
      <c r="B19" s="184">
        <f>(SUMIF($D$4:$D$9,"Weekday",$G$4:$G$9))/(SUMIF($D$4:$D$9,"Weekday",$H$4:$H$9))</f>
        <v>1.7271015555290621</v>
      </c>
      <c r="C19" s="5"/>
      <c r="D19" s="34"/>
      <c r="E19" s="100"/>
      <c r="F19" s="100"/>
      <c r="H19" s="100"/>
      <c r="I19" s="6"/>
    </row>
    <row r="20" spans="1:9" x14ac:dyDescent="0.25">
      <c r="A20" s="100" t="s">
        <v>20</v>
      </c>
      <c r="B20" s="184">
        <f>(SUMIF($D$4:$D$9,"Saturday",$G$4:$G$9))/(SUMIF($D$4:$D$9,"Saturday",$H$4:$H$9))</f>
        <v>2.6443384340653524</v>
      </c>
      <c r="C20" s="5"/>
      <c r="D20" s="34"/>
      <c r="E20" s="100"/>
      <c r="F20" s="100"/>
      <c r="H20" s="100"/>
      <c r="I20" s="100"/>
    </row>
    <row r="21" spans="1:9" x14ac:dyDescent="0.25">
      <c r="A21" s="100" t="s">
        <v>21</v>
      </c>
      <c r="B21" s="184">
        <f>(SUMIF($D$4:$D$9,"Sunday",$G$4:$G$9))/(SUMIF($D$4:$D$9,"Sunday",$H$4:$H$9))</f>
        <v>2.8143815480709748</v>
      </c>
      <c r="C21" s="144"/>
      <c r="D21" s="34"/>
      <c r="E21" s="100"/>
      <c r="F21" s="100"/>
      <c r="H21" s="100"/>
      <c r="I21" s="100"/>
    </row>
    <row r="22" spans="1:9" x14ac:dyDescent="0.25">
      <c r="A22" s="100" t="s">
        <v>31</v>
      </c>
      <c r="B22" s="121">
        <f>SUM(G4:G9)/SUM(H4:H9)</f>
        <v>1.9566194996635655</v>
      </c>
      <c r="C22" s="100"/>
      <c r="D22" s="100"/>
      <c r="E22" s="100"/>
      <c r="F22" s="100"/>
      <c r="H22" s="100"/>
      <c r="I22" s="100"/>
    </row>
  </sheetData>
  <mergeCells count="1">
    <mergeCell ref="A2:N2"/>
  </mergeCells>
  <conditionalFormatting sqref="L4:L9">
    <cfRule type="cellIs" priority="7" operator="greaterThan">
      <formula>70</formula>
    </cfRule>
  </conditionalFormatting>
  <conditionalFormatting sqref="K5:K9">
    <cfRule type="cellIs" dxfId="11" priority="4" stopIfTrue="1" operator="greaterThan">
      <formula>1.6</formula>
    </cfRule>
    <cfRule type="cellIs" dxfId="10" priority="5" stopIfTrue="1" operator="greaterThan">
      <formula>1.35</formula>
    </cfRule>
    <cfRule type="cellIs" dxfId="9" priority="6" stopIfTrue="1" operator="greaterThan">
      <formula>1.2</formula>
    </cfRule>
  </conditionalFormatting>
  <conditionalFormatting sqref="K4">
    <cfRule type="cellIs" dxfId="8" priority="1" stopIfTrue="1" operator="greaterThan">
      <formula>1.6</formula>
    </cfRule>
    <cfRule type="cellIs" dxfId="7" priority="2" stopIfTrue="1" operator="greaterThan">
      <formula>1.35</formula>
    </cfRule>
    <cfRule type="cellIs" dxfId="6" priority="3" stopIfTrue="1" operator="greaterThan">
      <formula>1.2</formula>
    </cfRule>
  </conditionalFormatting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 tint="0.59999389629810485"/>
  </sheetPr>
  <dimension ref="A1:O14"/>
  <sheetViews>
    <sheetView workbookViewId="0">
      <selection activeCell="E13" sqref="E13"/>
    </sheetView>
  </sheetViews>
  <sheetFormatPr defaultRowHeight="15" x14ac:dyDescent="0.25"/>
  <cols>
    <col min="1" max="1" width="29.7109375" bestFit="1" customWidth="1"/>
    <col min="2" max="2" width="6.5703125" style="11" bestFit="1" customWidth="1"/>
    <col min="3" max="3" width="14.85546875" bestFit="1" customWidth="1"/>
    <col min="4" max="4" width="12.5703125" bestFit="1" customWidth="1"/>
    <col min="5" max="6" width="14.28515625" bestFit="1" customWidth="1"/>
    <col min="7" max="7" width="15.85546875" style="9" bestFit="1" customWidth="1"/>
    <col min="8" max="8" width="14" bestFit="1" customWidth="1"/>
    <col min="9" max="9" width="16.140625" bestFit="1" customWidth="1"/>
    <col min="10" max="10" width="15.140625" customWidth="1"/>
    <col min="11" max="11" width="13.42578125" style="12" customWidth="1"/>
    <col min="12" max="12" width="10.85546875" style="12" bestFit="1" customWidth="1"/>
    <col min="13" max="13" width="28.42578125" customWidth="1"/>
    <col min="14" max="14" width="9.5703125" bestFit="1" customWidth="1"/>
    <col min="18" max="19" width="12.7109375" bestFit="1" customWidth="1"/>
  </cols>
  <sheetData>
    <row r="1" spans="1:15" ht="18.75" x14ac:dyDescent="0.3">
      <c r="A1" s="14" t="s">
        <v>52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2"/>
      <c r="N1" s="100"/>
      <c r="O1" s="100"/>
    </row>
    <row r="2" spans="1:15" ht="47.25" thickBot="1" x14ac:dyDescent="0.75">
      <c r="A2" s="194" t="s">
        <v>53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00"/>
    </row>
    <row r="3" spans="1:15" ht="60" x14ac:dyDescent="0.25">
      <c r="A3" s="50" t="s">
        <v>2</v>
      </c>
      <c r="B3" s="51" t="s">
        <v>3</v>
      </c>
      <c r="C3" s="52" t="s">
        <v>4</v>
      </c>
      <c r="D3" s="52" t="s">
        <v>5</v>
      </c>
      <c r="E3" s="53" t="s">
        <v>6</v>
      </c>
      <c r="F3" s="53" t="s">
        <v>7</v>
      </c>
      <c r="G3" s="53" t="s">
        <v>8</v>
      </c>
      <c r="H3" s="54" t="s">
        <v>9</v>
      </c>
      <c r="I3" s="54" t="s">
        <v>34</v>
      </c>
      <c r="J3" s="55" t="s">
        <v>11</v>
      </c>
      <c r="K3" s="56" t="s">
        <v>12</v>
      </c>
      <c r="L3" s="75" t="s">
        <v>13</v>
      </c>
      <c r="M3" s="57" t="s">
        <v>14</v>
      </c>
      <c r="N3" s="100"/>
      <c r="O3" s="100"/>
    </row>
    <row r="4" spans="1:15" ht="15.75" x14ac:dyDescent="0.25">
      <c r="A4" s="25" t="s">
        <v>15</v>
      </c>
      <c r="B4" s="6">
        <v>888</v>
      </c>
      <c r="C4" s="6" t="s">
        <v>54</v>
      </c>
      <c r="D4" s="6" t="s">
        <v>17</v>
      </c>
      <c r="E4" s="138">
        <v>15803799.250386158</v>
      </c>
      <c r="F4" s="138">
        <v>2351600.1890058103</v>
      </c>
      <c r="G4" s="138">
        <f>E4-F4</f>
        <v>13452199.061380347</v>
      </c>
      <c r="H4" s="154">
        <v>693084.4</v>
      </c>
      <c r="I4" s="154">
        <v>2631.2</v>
      </c>
      <c r="J4" s="58">
        <f>+G4/H4</f>
        <v>19.409178826388743</v>
      </c>
      <c r="K4" s="82"/>
      <c r="L4" s="76">
        <f>ROUND(H4/I4,1)</f>
        <v>263.39999999999998</v>
      </c>
      <c r="M4" s="60"/>
      <c r="N4" s="102"/>
      <c r="O4" s="102"/>
    </row>
    <row r="5" spans="1:15" ht="15.75" x14ac:dyDescent="0.25">
      <c r="A5" s="25" t="s">
        <v>15</v>
      </c>
      <c r="B5" s="6">
        <v>888</v>
      </c>
      <c r="C5" s="6" t="s">
        <v>54</v>
      </c>
      <c r="D5" s="6" t="s">
        <v>20</v>
      </c>
      <c r="E5" s="138">
        <v>874165.18372373434</v>
      </c>
      <c r="F5" s="138">
        <v>130075.49505646896</v>
      </c>
      <c r="G5" s="138">
        <f t="shared" ref="G5:G6" si="0">E5-F5</f>
        <v>744089.68866726535</v>
      </c>
      <c r="H5" s="154">
        <v>38337</v>
      </c>
      <c r="I5" s="154">
        <v>284.29999999999995</v>
      </c>
      <c r="J5" s="58">
        <f>+G5/H5</f>
        <v>19.409178826388747</v>
      </c>
      <c r="K5" s="82"/>
      <c r="L5" s="76">
        <f>ROUND(H5/I5,1)</f>
        <v>134.80000000000001</v>
      </c>
      <c r="M5" s="60"/>
      <c r="N5" s="102"/>
      <c r="O5" s="102"/>
    </row>
    <row r="6" spans="1:15" ht="16.5" thickBot="1" x14ac:dyDescent="0.3">
      <c r="A6" s="28" t="s">
        <v>15</v>
      </c>
      <c r="B6" s="106">
        <v>888</v>
      </c>
      <c r="C6" s="106" t="s">
        <v>54</v>
      </c>
      <c r="D6" s="106" t="s">
        <v>21</v>
      </c>
      <c r="E6" s="134">
        <v>828757.02589011542</v>
      </c>
      <c r="F6" s="134">
        <v>123318.77593772068</v>
      </c>
      <c r="G6" s="134">
        <f t="shared" si="0"/>
        <v>705438.24995239475</v>
      </c>
      <c r="H6" s="155">
        <v>36345.599999999999</v>
      </c>
      <c r="I6" s="155">
        <v>265.2</v>
      </c>
      <c r="J6" s="61">
        <f>+G6/H6</f>
        <v>19.409178826388747</v>
      </c>
      <c r="K6" s="83"/>
      <c r="L6" s="77">
        <f>ROUND(H6/I6,1)</f>
        <v>137</v>
      </c>
      <c r="M6" s="62"/>
      <c r="N6" s="102"/>
      <c r="O6" s="102"/>
    </row>
    <row r="7" spans="1:15" x14ac:dyDescent="0.25">
      <c r="A7" s="100"/>
      <c r="B7" s="140"/>
      <c r="C7" s="100"/>
      <c r="D7" s="100"/>
      <c r="E7" s="100"/>
      <c r="F7" s="100"/>
      <c r="G7" s="100"/>
      <c r="H7" s="100"/>
      <c r="I7" s="100"/>
      <c r="J7" s="12"/>
      <c r="K7" s="100"/>
      <c r="L7" s="100"/>
      <c r="M7" s="100"/>
      <c r="N7" s="100"/>
      <c r="O7" s="100"/>
    </row>
    <row r="8" spans="1:15" ht="15.75" thickBot="1" x14ac:dyDescent="0.3">
      <c r="A8" s="100"/>
      <c r="B8" s="140"/>
      <c r="C8" s="100"/>
      <c r="D8" s="100"/>
      <c r="E8" s="100"/>
      <c r="F8" s="100"/>
      <c r="G8" s="100"/>
      <c r="H8" s="100"/>
      <c r="I8" s="100"/>
      <c r="J8" s="12"/>
      <c r="K8" s="100"/>
      <c r="L8" s="100"/>
      <c r="M8" s="100"/>
      <c r="N8" s="100"/>
      <c r="O8" s="100"/>
    </row>
    <row r="9" spans="1:15" ht="24.75" thickBot="1" x14ac:dyDescent="0.3">
      <c r="A9" s="15" t="s">
        <v>25</v>
      </c>
      <c r="B9" s="140"/>
      <c r="C9" s="100"/>
      <c r="D9" s="100"/>
      <c r="E9" s="100"/>
      <c r="F9" s="9"/>
      <c r="G9" s="93">
        <v>1.6</v>
      </c>
      <c r="H9" s="31">
        <v>1.35</v>
      </c>
      <c r="I9" s="31">
        <v>1.2</v>
      </c>
      <c r="J9" s="94" t="s">
        <v>11</v>
      </c>
      <c r="K9" s="100"/>
      <c r="L9" s="100"/>
      <c r="M9" s="100"/>
      <c r="N9" s="100"/>
      <c r="O9" s="100"/>
    </row>
    <row r="10" spans="1:15" ht="15.75" x14ac:dyDescent="0.25">
      <c r="A10" s="100" t="s">
        <v>17</v>
      </c>
      <c r="B10" s="140"/>
      <c r="C10" s="100"/>
      <c r="D10" s="100"/>
      <c r="E10" s="100"/>
      <c r="F10" s="9"/>
      <c r="G10" s="111">
        <f>+$J$10*G9</f>
        <v>31.056000000000001</v>
      </c>
      <c r="H10" s="109">
        <f>+$J$10*H9</f>
        <v>26.203500000000002</v>
      </c>
      <c r="I10" s="107">
        <f>+$J$10*I9</f>
        <v>23.291999999999998</v>
      </c>
      <c r="J10" s="90">
        <f>+ROUND(AVERAGEIF($D$4:$D$6,"Weekday",$J$4:$J6),2)</f>
        <v>19.41</v>
      </c>
      <c r="K10" s="100"/>
      <c r="L10" s="100"/>
      <c r="M10" s="100"/>
      <c r="N10" s="100"/>
      <c r="O10" s="100"/>
    </row>
    <row r="11" spans="1:15" ht="15.75" x14ac:dyDescent="0.25">
      <c r="A11" s="100" t="s">
        <v>20</v>
      </c>
      <c r="B11" s="140"/>
      <c r="C11" s="100"/>
      <c r="D11" s="100"/>
      <c r="E11" s="100"/>
      <c r="F11" s="9"/>
      <c r="G11" s="115">
        <f>+$J$11*G9</f>
        <v>31.056000000000001</v>
      </c>
      <c r="H11" s="113">
        <f>+$J$11*H9</f>
        <v>26.203500000000002</v>
      </c>
      <c r="I11" s="114">
        <f>+$J$11*I9</f>
        <v>23.291999999999998</v>
      </c>
      <c r="J11" s="91">
        <f>+ROUND(AVERAGEIF($D$4:$D$6,"Saturday",$J$4:$J6),2)</f>
        <v>19.41</v>
      </c>
      <c r="M11" s="100"/>
      <c r="N11" s="100"/>
      <c r="O11" s="100"/>
    </row>
    <row r="12" spans="1:15" ht="16.5" thickBot="1" x14ac:dyDescent="0.3">
      <c r="A12" s="100" t="s">
        <v>21</v>
      </c>
      <c r="B12" s="140"/>
      <c r="C12" s="100"/>
      <c r="D12" s="100"/>
      <c r="E12" s="100"/>
      <c r="F12" s="9"/>
      <c r="G12" s="112">
        <f>+$J$12*G9</f>
        <v>31.056000000000001</v>
      </c>
      <c r="H12" s="110">
        <f>+$J$12*H9</f>
        <v>26.203500000000002</v>
      </c>
      <c r="I12" s="108">
        <f>+$J$12*I9</f>
        <v>23.291999999999998</v>
      </c>
      <c r="J12" s="92">
        <f>+ROUND(AVERAGEIF($D$4:$D$6,"Sunday",$J$4:$J6),2)</f>
        <v>19.41</v>
      </c>
      <c r="M12" s="100"/>
      <c r="N12" s="100"/>
      <c r="O12" s="100"/>
    </row>
    <row r="14" spans="1:15" x14ac:dyDescent="0.25">
      <c r="A14" s="100"/>
      <c r="B14" s="121"/>
      <c r="C14" s="100"/>
      <c r="D14" s="100"/>
      <c r="E14" s="100"/>
      <c r="F14" s="100"/>
      <c r="H14" s="100"/>
      <c r="I14" s="100"/>
      <c r="J14" s="100"/>
      <c r="M14" s="100"/>
      <c r="N14" s="100"/>
      <c r="O14" s="100"/>
    </row>
  </sheetData>
  <mergeCells count="1">
    <mergeCell ref="A2:N2"/>
  </mergeCells>
  <conditionalFormatting sqref="L4:L6">
    <cfRule type="cellIs" priority="1" operator="greaterThan">
      <formula>70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59999389629810485"/>
  </sheetPr>
  <dimension ref="A1:N13"/>
  <sheetViews>
    <sheetView workbookViewId="0">
      <selection activeCell="F7" sqref="F7"/>
    </sheetView>
  </sheetViews>
  <sheetFormatPr defaultRowHeight="15" x14ac:dyDescent="0.25"/>
  <cols>
    <col min="1" max="1" width="29.7109375" bestFit="1" customWidth="1"/>
    <col min="2" max="2" width="24.28515625" style="11" bestFit="1" customWidth="1"/>
    <col min="3" max="3" width="27.28515625" bestFit="1" customWidth="1"/>
    <col min="4" max="4" width="19.140625" customWidth="1"/>
    <col min="5" max="6" width="14.28515625" bestFit="1" customWidth="1"/>
    <col min="7" max="7" width="15.85546875" style="9" bestFit="1" customWidth="1"/>
    <col min="8" max="8" width="14" bestFit="1" customWidth="1"/>
    <col min="9" max="9" width="12.28515625" bestFit="1" customWidth="1"/>
    <col min="10" max="10" width="10.5703125" bestFit="1" customWidth="1"/>
    <col min="11" max="11" width="13.42578125" style="12" customWidth="1"/>
    <col min="12" max="12" width="10.85546875" style="12" bestFit="1" customWidth="1"/>
    <col min="13" max="13" width="38.140625" customWidth="1"/>
    <col min="18" max="19" width="12.7109375" bestFit="1" customWidth="1"/>
  </cols>
  <sheetData>
    <row r="1" spans="1:14" ht="18.75" x14ac:dyDescent="0.3">
      <c r="A1" s="14" t="s">
        <v>55</v>
      </c>
      <c r="B1" s="100"/>
      <c r="C1" s="100"/>
      <c r="D1" s="100"/>
      <c r="E1" s="100"/>
      <c r="F1" s="100"/>
      <c r="G1" s="100"/>
      <c r="H1" s="100"/>
      <c r="I1" s="100"/>
      <c r="J1" s="3"/>
      <c r="K1" s="3"/>
      <c r="L1" s="3"/>
      <c r="M1" s="12"/>
      <c r="N1" s="100"/>
    </row>
    <row r="2" spans="1:14" ht="47.25" thickBot="1" x14ac:dyDescent="0.75">
      <c r="A2" s="194" t="s">
        <v>56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</row>
    <row r="3" spans="1:14" ht="60.75" thickBot="1" x14ac:dyDescent="0.3">
      <c r="A3" s="50" t="s">
        <v>2</v>
      </c>
      <c r="B3" s="51" t="s">
        <v>3</v>
      </c>
      <c r="C3" s="52" t="s">
        <v>4</v>
      </c>
      <c r="D3" s="52" t="s">
        <v>5</v>
      </c>
      <c r="E3" s="53" t="s">
        <v>6</v>
      </c>
      <c r="F3" s="53" t="s">
        <v>7</v>
      </c>
      <c r="G3" s="53" t="s">
        <v>8</v>
      </c>
      <c r="H3" s="54" t="s">
        <v>9</v>
      </c>
      <c r="I3" s="54" t="s">
        <v>10</v>
      </c>
      <c r="J3" s="55" t="s">
        <v>11</v>
      </c>
      <c r="K3" s="56" t="s">
        <v>12</v>
      </c>
      <c r="L3" s="75" t="s">
        <v>13</v>
      </c>
      <c r="M3" s="57" t="s">
        <v>14</v>
      </c>
      <c r="N3" s="100"/>
    </row>
    <row r="4" spans="1:14" ht="15.75" x14ac:dyDescent="0.25">
      <c r="A4" s="23" t="s">
        <v>23</v>
      </c>
      <c r="B4" s="123" t="s">
        <v>57</v>
      </c>
      <c r="C4" s="123" t="s">
        <v>58</v>
      </c>
      <c r="D4" s="123" t="s">
        <v>17</v>
      </c>
      <c r="E4" s="137">
        <v>1368096</v>
      </c>
      <c r="F4" s="137">
        <v>92262</v>
      </c>
      <c r="G4" s="139">
        <f>E4-F4</f>
        <v>1275834</v>
      </c>
      <c r="H4" s="157">
        <v>35902</v>
      </c>
      <c r="I4" s="157">
        <v>11240</v>
      </c>
      <c r="J4" s="84">
        <f>ROUND(G4/H4,2)</f>
        <v>35.54</v>
      </c>
      <c r="K4" s="48">
        <f>+J4/$J$11</f>
        <v>1.7169082125603865</v>
      </c>
      <c r="L4" s="85">
        <f>+H4/I4</f>
        <v>3.1941281138790036</v>
      </c>
      <c r="M4" s="63"/>
      <c r="N4" s="102"/>
    </row>
    <row r="5" spans="1:14" ht="15.75" x14ac:dyDescent="0.25">
      <c r="A5" s="25" t="s">
        <v>22</v>
      </c>
      <c r="B5" s="6" t="s">
        <v>59</v>
      </c>
      <c r="C5" s="6" t="s">
        <v>58</v>
      </c>
      <c r="D5" s="6" t="s">
        <v>17</v>
      </c>
      <c r="E5" s="138">
        <v>1159783</v>
      </c>
      <c r="F5" s="138">
        <v>245611</v>
      </c>
      <c r="G5" s="156">
        <f t="shared" ref="G5:G8" si="0">E5-F5</f>
        <v>914172</v>
      </c>
      <c r="H5" s="154">
        <v>104040</v>
      </c>
      <c r="I5" s="154">
        <v>32319.25</v>
      </c>
      <c r="J5" s="86">
        <f>ROUND(G5/H5,2)</f>
        <v>8.7899999999999991</v>
      </c>
      <c r="K5" s="148">
        <f>+J5/$J$11</f>
        <v>0.42463768115942024</v>
      </c>
      <c r="L5" s="149">
        <f>+H5/I5</f>
        <v>3.2191341073818234</v>
      </c>
      <c r="M5" s="41"/>
      <c r="N5" s="102"/>
    </row>
    <row r="6" spans="1:14" ht="15.75" x14ac:dyDescent="0.25">
      <c r="A6" s="25" t="s">
        <v>22</v>
      </c>
      <c r="B6" s="6" t="s">
        <v>59</v>
      </c>
      <c r="C6" s="6" t="s">
        <v>58</v>
      </c>
      <c r="D6" s="6" t="s">
        <v>20</v>
      </c>
      <c r="E6" s="138">
        <v>72639</v>
      </c>
      <c r="F6" s="138">
        <v>14012</v>
      </c>
      <c r="G6" s="156">
        <f t="shared" si="0"/>
        <v>58627</v>
      </c>
      <c r="H6" s="154">
        <v>4761</v>
      </c>
      <c r="I6" s="154">
        <v>1953.75</v>
      </c>
      <c r="J6" s="86">
        <f>ROUND(G6/H6,2)</f>
        <v>12.31</v>
      </c>
      <c r="K6" s="148">
        <f>+J6/$J$11</f>
        <v>0.59468599033816427</v>
      </c>
      <c r="L6" s="149">
        <f>+H6/I6</f>
        <v>2.4368522072936658</v>
      </c>
      <c r="M6" s="41"/>
      <c r="N6" s="102"/>
    </row>
    <row r="7" spans="1:14" s="100" customFormat="1" ht="15.75" x14ac:dyDescent="0.25">
      <c r="A7" s="25" t="s">
        <v>24</v>
      </c>
      <c r="B7" s="6" t="s">
        <v>60</v>
      </c>
      <c r="C7" s="6" t="s">
        <v>58</v>
      </c>
      <c r="D7" s="6" t="s">
        <v>17</v>
      </c>
      <c r="E7" s="138">
        <v>818051.53</v>
      </c>
      <c r="F7" s="138">
        <v>43093.350000000006</v>
      </c>
      <c r="G7" s="156">
        <f t="shared" si="0"/>
        <v>774958.18</v>
      </c>
      <c r="H7" s="154">
        <v>35797</v>
      </c>
      <c r="I7" s="154">
        <v>10287</v>
      </c>
      <c r="J7" s="86">
        <f>ROUND(G7/H7,2)</f>
        <v>21.65</v>
      </c>
      <c r="K7" s="46">
        <f>+J7/$J$11</f>
        <v>1.0458937198067633</v>
      </c>
      <c r="L7" s="87">
        <f>+H7/I7</f>
        <v>3.4798289102751045</v>
      </c>
      <c r="M7" s="41"/>
      <c r="N7" s="102"/>
    </row>
    <row r="8" spans="1:14" ht="16.5" thickBot="1" x14ac:dyDescent="0.3">
      <c r="A8" s="28" t="s">
        <v>18</v>
      </c>
      <c r="B8" s="106" t="s">
        <v>61</v>
      </c>
      <c r="C8" s="106" t="s">
        <v>58</v>
      </c>
      <c r="D8" s="106" t="s">
        <v>17</v>
      </c>
      <c r="E8" s="134">
        <v>6832300</v>
      </c>
      <c r="F8" s="134">
        <v>885516</v>
      </c>
      <c r="G8" s="158">
        <f t="shared" si="0"/>
        <v>5946784</v>
      </c>
      <c r="H8" s="155">
        <v>235896</v>
      </c>
      <c r="I8" s="155">
        <v>108434</v>
      </c>
      <c r="J8" s="88">
        <f>ROUND(G8/H8,2)</f>
        <v>25.21</v>
      </c>
      <c r="K8" s="47">
        <f>+J8/$J$11</f>
        <v>1.2178743961352658</v>
      </c>
      <c r="L8" s="89">
        <f>+H8/I8</f>
        <v>2.1754800154932954</v>
      </c>
      <c r="M8" s="37"/>
      <c r="N8" s="102"/>
    </row>
    <row r="9" spans="1:14" ht="15.75" thickBot="1" x14ac:dyDescent="0.3">
      <c r="A9" s="100"/>
      <c r="B9" s="140"/>
      <c r="C9" s="100"/>
      <c r="D9" s="100"/>
      <c r="E9" s="100"/>
      <c r="F9" s="100"/>
      <c r="G9" s="13"/>
      <c r="H9" s="9"/>
      <c r="I9" s="100"/>
      <c r="J9" s="12"/>
      <c r="K9" s="100"/>
      <c r="L9" s="100"/>
      <c r="M9" s="100"/>
      <c r="N9" s="100"/>
    </row>
    <row r="10" spans="1:14" ht="24.75" thickBot="1" x14ac:dyDescent="0.3">
      <c r="A10" s="15" t="s">
        <v>25</v>
      </c>
      <c r="B10" s="140"/>
      <c r="C10" s="100"/>
      <c r="D10" s="100"/>
      <c r="E10" s="100"/>
      <c r="F10" s="9"/>
      <c r="G10" s="93">
        <v>1.6</v>
      </c>
      <c r="H10" s="31">
        <v>1.35</v>
      </c>
      <c r="I10" s="31">
        <v>1.2</v>
      </c>
      <c r="J10" s="94" t="s">
        <v>11</v>
      </c>
      <c r="M10" s="100"/>
      <c r="N10" s="100"/>
    </row>
    <row r="11" spans="1:14" ht="16.5" thickBot="1" x14ac:dyDescent="0.3">
      <c r="A11" s="100" t="s">
        <v>62</v>
      </c>
      <c r="B11" s="186">
        <f>SUM(G4:G8)/SUM(H4:H8)</f>
        <v>21.542894696394779</v>
      </c>
      <c r="C11" s="100"/>
      <c r="D11" s="100"/>
      <c r="E11" s="100"/>
      <c r="F11" s="9"/>
      <c r="G11" s="116">
        <f>+$J$11*G10</f>
        <v>33.119999999999997</v>
      </c>
      <c r="H11" s="118">
        <f>+$J$11*H10</f>
        <v>27.945</v>
      </c>
      <c r="I11" s="117">
        <f>+$J$11*I10</f>
        <v>24.84</v>
      </c>
      <c r="J11" s="120">
        <f>+ROUND(AVERAGE(J4:J8),2)</f>
        <v>20.7</v>
      </c>
      <c r="M11" s="100"/>
      <c r="N11" s="100"/>
    </row>
    <row r="12" spans="1:14" ht="15.75" x14ac:dyDescent="0.25">
      <c r="A12" s="100"/>
      <c r="B12" s="140"/>
      <c r="C12" s="100"/>
      <c r="D12" s="100"/>
      <c r="E12" s="100"/>
      <c r="F12" s="9"/>
      <c r="G12" s="27"/>
      <c r="H12" s="27"/>
      <c r="I12" s="27"/>
      <c r="J12" s="34"/>
      <c r="M12" s="100"/>
      <c r="N12" s="100"/>
    </row>
    <row r="13" spans="1:14" ht="15.75" x14ac:dyDescent="0.25">
      <c r="A13" s="100"/>
      <c r="B13" s="140"/>
      <c r="C13" s="100"/>
      <c r="D13" s="100"/>
      <c r="E13" s="100"/>
      <c r="F13" s="9"/>
      <c r="G13" s="27"/>
      <c r="H13" s="27"/>
      <c r="I13" s="27"/>
      <c r="J13" s="34"/>
      <c r="M13" s="100"/>
      <c r="N13" s="100"/>
    </row>
  </sheetData>
  <mergeCells count="1">
    <mergeCell ref="A2:N2"/>
  </mergeCells>
  <conditionalFormatting sqref="K4:K8">
    <cfRule type="cellIs" dxfId="5" priority="1" stopIfTrue="1" operator="greaterThan">
      <formula>1.6</formula>
    </cfRule>
    <cfRule type="cellIs" dxfId="4" priority="2" stopIfTrue="1" operator="greaterThan">
      <formula>1.36</formula>
    </cfRule>
    <cfRule type="cellIs" dxfId="3" priority="3" stopIfTrue="1" operator="greaterThan">
      <formula>1.2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Table 1 Commuter &amp; Express Bus</vt:lpstr>
      <vt:lpstr>Table 2 Core Local</vt:lpstr>
      <vt:lpstr>Table 3 Supporting Local</vt:lpstr>
      <vt:lpstr>Table 4 Suburban Local</vt:lpstr>
      <vt:lpstr>Table 5 Arterial BRT</vt:lpstr>
      <vt:lpstr>Table 6 Highway BRT</vt:lpstr>
      <vt:lpstr>Table 7 Light Rail Transit</vt:lpstr>
      <vt:lpstr>Table 8 Commuter Rail</vt:lpstr>
      <vt:lpstr>Table 9 Dial-a-Ride</vt:lpstr>
      <vt:lpstr>Summary of all routes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harperjr</dc:creator>
  <cp:keywords/>
  <dc:description/>
  <cp:lastModifiedBy>Pena, Daniel</cp:lastModifiedBy>
  <cp:revision/>
  <dcterms:created xsi:type="dcterms:W3CDTF">2017-12-07T21:09:46Z</dcterms:created>
  <dcterms:modified xsi:type="dcterms:W3CDTF">2020-12-29T22:28:41Z</dcterms:modified>
  <cp:category/>
  <cp:contentStatus/>
</cp:coreProperties>
</file>